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1640" activeTab="0"/>
  </bookViews>
  <sheets>
    <sheet name="Model Input &amp; Results" sheetId="1" r:id="rId1"/>
    <sheet name="State Variable Input Values" sheetId="2" r:id="rId2"/>
    <sheet name="Example" sheetId="3" r:id="rId3"/>
    <sheet name="Variable Definitions &amp; Citation" sheetId="4" r:id="rId4"/>
    <sheet name="Statistical Model" sheetId="5" r:id="rId5"/>
  </sheets>
  <definedNames/>
  <calcPr fullCalcOnLoad="1"/>
</workbook>
</file>

<file path=xl/sharedStrings.xml><?xml version="1.0" encoding="utf-8"?>
<sst xmlns="http://schemas.openxmlformats.org/spreadsheetml/2006/main" count="201" uniqueCount="162">
  <si>
    <t>Variable</t>
  </si>
  <si>
    <t>Mean</t>
  </si>
  <si>
    <t>Coefficient</t>
  </si>
  <si>
    <t>Std. Error</t>
  </si>
  <si>
    <t>Product of Mean &amp; Coefficient</t>
  </si>
  <si>
    <t>Constant</t>
  </si>
  <si>
    <t>Ln State Forest Land</t>
  </si>
  <si>
    <t>Ln National Forest Land</t>
  </si>
  <si>
    <t>Ln Water Areas</t>
  </si>
  <si>
    <t>Ln Population</t>
  </si>
  <si>
    <t>Ln Freshwater Fishing Days</t>
  </si>
  <si>
    <t>________________________________</t>
  </si>
  <si>
    <t>Variable Definitions</t>
  </si>
  <si>
    <t>Citation:</t>
  </si>
  <si>
    <r>
      <t xml:space="preserve">Powell, Douglas, Joanne Faulkner, David Darr, Zhiliang Zhu and Douglas MacCleery, </t>
    </r>
    <r>
      <rPr>
        <i/>
        <sz val="10"/>
        <rFont val="Arial"/>
        <family val="2"/>
      </rPr>
      <t>Forest Resources of the Unites States, 1992.</t>
    </r>
    <r>
      <rPr>
        <sz val="10"/>
        <rFont val="Arial"/>
        <family val="2"/>
      </rPr>
      <t xml:space="preserve"> United States Department of Agriculture Forest Service, 1993.</t>
    </r>
  </si>
  <si>
    <r>
      <t xml:space="preserve">United States Department of Agriculture, Natural Resources Conservation Service. </t>
    </r>
    <r>
      <rPr>
        <i/>
        <sz val="10"/>
        <rFont val="Arial"/>
        <family val="2"/>
      </rPr>
      <t xml:space="preserve">Summary Report 1997 National Resources Inventory (revised December 2000). </t>
    </r>
    <r>
      <rPr>
        <sz val="10"/>
        <rFont val="Arial"/>
        <family val="2"/>
      </rPr>
      <t>Iowa State University, Statistical Laboratory.</t>
    </r>
  </si>
  <si>
    <r>
      <t xml:space="preserve">U.S. Fish and Wildlife Service. </t>
    </r>
    <r>
      <rPr>
        <i/>
        <sz val="10"/>
        <rFont val="Arial"/>
        <family val="2"/>
      </rPr>
      <t>2001 National Survey of Fishing, Hunting, and Wildlife-Associated Recreation.</t>
    </r>
    <r>
      <rPr>
        <sz val="10"/>
        <rFont val="Arial"/>
        <family val="2"/>
      </rPr>
      <t xml:space="preserve"> Washington, D.C., 2002. </t>
    </r>
    <r>
      <rPr>
        <i/>
        <sz val="10"/>
        <rFont val="Arial"/>
        <family val="2"/>
      </rPr>
      <t xml:space="preserve"> </t>
    </r>
  </si>
  <si>
    <t>State population taken from the 2000 Census. Model takes the log of this variable.</t>
  </si>
  <si>
    <t>State Forest Land</t>
  </si>
  <si>
    <t>National Forest Land</t>
  </si>
  <si>
    <t>Water Areas</t>
  </si>
  <si>
    <t xml:space="preserve">Number of acres of state forest, defined as public timberland area owned by states or leased by states for more than 50 years (Powell et al, 1992). Model takes the log of this variable. </t>
  </si>
  <si>
    <t xml:space="preserve">Number of acres of national forest, defined as timberland area designated by Executive Order or statute as National forests or purchase units, and other lands under the administration of the Forest Service, including experimental areas and Bankhead-Jones Title III lands (Powell et al, 1992). Model takes the log of this variable. </t>
  </si>
  <si>
    <t>Number of acres of water areas, defined as a land cover/use category comprising water bodies and streams that are permanent open water (National Resources Inventory, 1997). Model takes the log of this variable.</t>
  </si>
  <si>
    <t>State</t>
  </si>
  <si>
    <t>Alabama</t>
  </si>
  <si>
    <t>Arizona</t>
  </si>
  <si>
    <t>Arkansas</t>
  </si>
  <si>
    <t>California</t>
  </si>
  <si>
    <t>Colorado</t>
  </si>
  <si>
    <t>Connecticut</t>
  </si>
  <si>
    <t>Delaware</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</si>
  <si>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</si>
  <si>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</si>
  <si>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</si>
  <si>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</si>
  <si>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</si>
  <si>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</si>
  <si>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</si>
  <si>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</si>
  <si>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</si>
  <si>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</si>
  <si>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</si>
  <si>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</si>
  <si>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</si>
  <si>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</si>
  <si>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</si>
  <si>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</si>
  <si>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</si>
  <si>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</si>
  <si>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</si>
  <si>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</si>
  <si>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</si>
  <si>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</si>
  <si>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</si>
  <si>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</si>
  <si>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</si>
  <si>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</si>
  <si>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</si>
  <si>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</si>
  <si>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</si>
  <si>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</si>
  <si>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</si>
  <si>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</si>
  <si>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</si>
  <si>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</si>
  <si>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</si>
  <si>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</si>
  <si>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</si>
  <si>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</si>
  <si>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</si>
  <si>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</si>
  <si>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</si>
  <si>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State Population </t>
  </si>
  <si>
    <t>Example: Alabama</t>
  </si>
  <si>
    <t xml:space="preserve">  State Forest Land</t>
  </si>
  <si>
    <t xml:space="preserve">  National Forest Land</t>
  </si>
  <si>
    <t xml:space="preserve">  Water Areas</t>
  </si>
  <si>
    <t>CURRENT STATE VALUES (use the 'State Variable Input Tab')</t>
  </si>
  <si>
    <t>STEP 1:</t>
  </si>
  <si>
    <t>ENTER &gt;</t>
  </si>
  <si>
    <t>OUTPUT</t>
  </si>
  <si>
    <t>STEP 2:</t>
  </si>
  <si>
    <t>STEP 1a:</t>
  </si>
  <si>
    <t>CHANGE</t>
  </si>
  <si>
    <t>Enter the current acres of each type of land within Alabama (use the 'State Variable Input Values' Tab)</t>
  </si>
  <si>
    <t>Enter Alabama's state population (use the 'State Variable Input Values' Tab)</t>
  </si>
  <si>
    <t xml:space="preserve">State Freshwater Fishing Days </t>
  </si>
  <si>
    <t xml:space="preserve">  State Freshwater Fishing Days / year</t>
  </si>
  <si>
    <t xml:space="preserve">  Change in Total Freshwater Fishing Days / year</t>
  </si>
  <si>
    <r>
      <t>Instructions:</t>
    </r>
    <r>
      <rPr>
        <sz val="10"/>
        <rFont val="Arial"/>
        <family val="2"/>
      </rPr>
      <t xml:space="preserve"> </t>
    </r>
  </si>
  <si>
    <t xml:space="preserve">See accompanying user manual for detailed instructions and documentation. </t>
  </si>
  <si>
    <r>
      <t>Fill in all cells marked "</t>
    </r>
    <r>
      <rPr>
        <sz val="10"/>
        <color indexed="62"/>
        <rFont val="Arial"/>
        <family val="2"/>
      </rPr>
      <t>ENTER &gt;</t>
    </r>
    <r>
      <rPr>
        <sz val="10"/>
        <rFont val="Arial"/>
        <family val="2"/>
      </rPr>
      <t>" associated with acres of land and state population.</t>
    </r>
  </si>
  <si>
    <t>Hit the enter key to get the change in freshwater fishing days.</t>
  </si>
  <si>
    <t>STATE VALUES WITH MANAGEMENT/POLICY ACTION</t>
  </si>
  <si>
    <r>
      <t xml:space="preserve">  </t>
    </r>
    <r>
      <rPr>
        <b/>
        <sz val="10"/>
        <rFont val="Arial"/>
        <family val="2"/>
      </rPr>
      <t>Change in Total Freshwater Fishing Days / year</t>
    </r>
  </si>
  <si>
    <r>
      <t xml:space="preserve">Loomis, J. and L. Richardson, 2007. </t>
    </r>
    <r>
      <rPr>
        <i/>
        <sz val="10"/>
        <rFont val="Arial"/>
        <family val="2"/>
      </rPr>
      <t xml:space="preserve">Benefit Transfer and Visitor Use Estimating Models of Wildlife Recreation, Species and Habitats. </t>
    </r>
  </si>
  <si>
    <t xml:space="preserve">Department of Agricultural and Resource Economics, Colorado State University. </t>
  </si>
  <si>
    <t>Data from:</t>
  </si>
  <si>
    <t>Freshwater Fishing Days</t>
  </si>
  <si>
    <t xml:space="preserve">  Freshwater Fishing Days / year for the site of interest</t>
  </si>
  <si>
    <r>
      <t xml:space="preserve">  </t>
    </r>
    <r>
      <rPr>
        <b/>
        <sz val="10"/>
        <rFont val="Arial"/>
        <family val="2"/>
      </rPr>
      <t>Freshwater Fishing Days / year for the site of interest</t>
    </r>
  </si>
  <si>
    <t>Enter the total number of acres of each type of land within the site of interest</t>
  </si>
  <si>
    <r>
      <t>Fishing days by state in the continental U.S. in 2001 which took place in reservoirs, lakes, ponds, and the nontidal portions of rivers and streams,</t>
    </r>
    <r>
      <rPr>
        <i/>
        <sz val="10"/>
        <rFont val="Arial"/>
        <family val="2"/>
      </rPr>
      <t xml:space="preserve"> </t>
    </r>
    <r>
      <rPr>
        <sz val="10"/>
        <rFont val="Arial"/>
        <family val="2"/>
      </rPr>
      <t xml:space="preserve">excluding the Great Lakes (U.S. Fish and Wildlife Service, 2002). Day is defined as any part of a day spent in a given activity. Model takes the log of this variable. </t>
    </r>
  </si>
  <si>
    <t>As of 2007: for updated info</t>
  </si>
  <si>
    <t>go to weblink below</t>
  </si>
  <si>
    <t>U.S. Census Bureau Fact Finder</t>
  </si>
  <si>
    <t>These are 2007 estimates, for updated information go to:</t>
  </si>
  <si>
    <t>CURRENT STATE VALUES (from the 'State Variable Input Tab')</t>
  </si>
  <si>
    <t>(from the 'State Variable Input Values' Tab)</t>
  </si>
  <si>
    <t xml:space="preserve">Enter the two-letter state abbreviation to obtain the current acres of each type of land within the state of interest </t>
  </si>
  <si>
    <t>acres:</t>
  </si>
  <si>
    <t>AL</t>
  </si>
  <si>
    <t>AZ</t>
  </si>
  <si>
    <t>AR</t>
  </si>
  <si>
    <t>CA</t>
  </si>
  <si>
    <t>CO</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</si>
  <si>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</si>
  <si>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</si>
  <si>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</si>
  <si>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</si>
  <si>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</si>
  <si>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</si>
  <si>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</si>
  <si>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</si>
  <si>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</si>
  <si>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</si>
  <si>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</si>
  <si>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</si>
  <si>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</si>
  <si>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</si>
  <si>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</si>
  <si>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</si>
  <si>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</si>
  <si>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</si>
  <si>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</si>
  <si>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</si>
  <si>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</si>
  <si>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</si>
  <si>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</si>
  <si>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</si>
  <si>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</si>
  <si>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</si>
  <si>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</si>
  <si>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</si>
  <si>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</si>
  <si>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</si>
  <si>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</si>
  <si>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</si>
  <si>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</si>
  <si>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</si>
  <si>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</si>
  <si>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</si>
  <si>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</si>
  <si>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</si>
  <si>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</si>
  <si>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</si>
  <si>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</si>
  <si>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</si>
  <si>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</si>
  <si>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 population (from the 'State Variable Input Values' Tab)</t>
  </si>
  <si>
    <t>(The 2007 value is filled in automatically; if you have more recent data, enter that into the cell)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</si>
</sst>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b/>
      <u val="single"/>
      <sz val="10"/>
      <name val="Arial"/>
      <family val="2"/>
    </font>
    <font>
      <b/>
      <sz val="10"/>
      <name val="Arial"/>
      <family val="2"/>
    </font>
    <font>
      <i/>
      <sz val="10"/>
      <name val="Arial"/>
      <family val="2"/>
    </font>
    <font>
      <sz val="8"/>
      <name val="Arial"/>
      <family val="2"/>
    </font>
    <font>
      <u val="single"/>
      <sz val="10"/>
      <color indexed="12"/>
      <name val="Arial"/>
      <family val="2"/>
    </font>
    <font>
      <u val="single"/>
      <sz val="10"/>
      <color indexed="36"/>
      <name val="Arial"/>
      <family val="2"/>
    </font>
    <font>
      <b/>
      <i/>
      <u val="single"/>
      <sz val="16"/>
      <name val="Arial"/>
      <family val="2"/>
    </font>
    <font>
      <u val="single"/>
      <sz val="10"/>
      <name val="Arial"/>
      <family val="2"/>
    </font>
    <font>
      <b/>
      <sz val="10"/>
      <color indexed="62"/>
      <name val="Arial"/>
      <family val="2"/>
    </font>
    <font>
      <sz val="12"/>
      <name val="Arial"/>
      <family val="2"/>
    </font>
    <font>
      <b/>
      <i/>
      <u val="single"/>
      <sz val="14"/>
      <name val="Arial"/>
      <family val="2"/>
    </font>
    <font>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62"/>
      </left>
      <right style="medium">
        <color indexed="62"/>
      </right>
      <top style="medium">
        <color indexed="62"/>
      </top>
      <bottom style="medium">
        <color indexed="62"/>
      </botto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ck"/>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76">
    <xf numFmtId="0" fontId="0" fillId="0" borderId="0" xfId="0" applyAlignment="1">
      <alignment/>
    </xf>
    <xf numFmtId="0" fontId="1" fillId="0" borderId="0" xfId="0" applyFont="1" applyAlignment="1" applyProtection="1">
      <alignment horizontal="center"/>
      <protection locked="0"/>
    </xf>
    <xf numFmtId="0" fontId="1" fillId="0" borderId="0" xfId="0" applyFont="1" applyAlignment="1">
      <alignment horizontal="center"/>
    </xf>
    <xf numFmtId="2" fontId="0" fillId="0" borderId="0" xfId="0" applyNumberFormat="1" applyAlignment="1">
      <alignment/>
    </xf>
    <xf numFmtId="2" fontId="0" fillId="0" borderId="0" xfId="0" applyNumberFormat="1" applyAlignment="1">
      <alignment horizontal="center"/>
    </xf>
    <xf numFmtId="0" fontId="1"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0" xfId="0" applyFont="1" applyAlignment="1">
      <alignment horizontal="center"/>
    </xf>
    <xf numFmtId="3" fontId="0" fillId="0" borderId="0" xfId="0" applyNumberFormat="1" applyAlignment="1">
      <alignment/>
    </xf>
    <xf numFmtId="0" fontId="1" fillId="0" borderId="10"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xf>
    <xf numFmtId="4" fontId="0" fillId="0" borderId="0" xfId="0" applyNumberFormat="1" applyAlignment="1">
      <alignment/>
    </xf>
    <xf numFmtId="4" fontId="0" fillId="0" borderId="0" xfId="0" applyNumberFormat="1" applyFill="1" applyBorder="1" applyAlignment="1">
      <alignment horizontal="center"/>
    </xf>
    <xf numFmtId="4" fontId="0" fillId="0" borderId="0" xfId="0" applyNumberFormat="1" applyFill="1" applyAlignment="1" applyProtection="1">
      <alignment horizontal="center"/>
      <protection locked="0"/>
    </xf>
    <xf numFmtId="0" fontId="7" fillId="0" borderId="0" xfId="0" applyFont="1" applyAlignment="1">
      <alignment/>
    </xf>
    <xf numFmtId="0" fontId="8" fillId="0" borderId="0" xfId="0" applyFont="1" applyAlignment="1">
      <alignment/>
    </xf>
    <xf numFmtId="0" fontId="2" fillId="0" borderId="11" xfId="0" applyFont="1" applyBorder="1" applyAlignment="1">
      <alignment/>
    </xf>
    <xf numFmtId="0" fontId="2" fillId="0" borderId="12" xfId="0" applyFont="1" applyBorder="1" applyAlignment="1">
      <alignment/>
    </xf>
    <xf numFmtId="0" fontId="0" fillId="0" borderId="12" xfId="0" applyBorder="1" applyAlignment="1">
      <alignment/>
    </xf>
    <xf numFmtId="0" fontId="2" fillId="0" borderId="12" xfId="0" applyFont="1" applyBorder="1" applyAlignment="1">
      <alignment horizontal="center"/>
    </xf>
    <xf numFmtId="0" fontId="0" fillId="0" borderId="13" xfId="0" applyBorder="1" applyAlignment="1">
      <alignment/>
    </xf>
    <xf numFmtId="0" fontId="1" fillId="0" borderId="14" xfId="0" applyFont="1" applyBorder="1" applyAlignment="1" applyProtection="1">
      <alignment/>
      <protection locked="0"/>
    </xf>
    <xf numFmtId="0" fontId="1" fillId="0" borderId="0" xfId="0" applyFont="1" applyBorder="1" applyAlignment="1">
      <alignment horizontal="center"/>
    </xf>
    <xf numFmtId="0" fontId="1" fillId="0" borderId="0" xfId="0" applyFont="1" applyBorder="1" applyAlignment="1" applyProtection="1">
      <alignment horizontal="center"/>
      <protection locked="0"/>
    </xf>
    <xf numFmtId="0" fontId="0" fillId="0" borderId="0" xfId="0" applyBorder="1" applyAlignment="1">
      <alignment/>
    </xf>
    <xf numFmtId="0" fontId="0" fillId="0" borderId="15" xfId="0" applyBorder="1" applyAlignment="1">
      <alignment/>
    </xf>
    <xf numFmtId="0" fontId="0" fillId="0" borderId="14" xfId="0" applyBorder="1" applyAlignment="1">
      <alignment/>
    </xf>
    <xf numFmtId="4" fontId="0" fillId="0" borderId="0" xfId="0" applyNumberFormat="1" applyFill="1" applyBorder="1" applyAlignment="1" applyProtection="1">
      <alignment horizontal="center"/>
      <protection locked="0"/>
    </xf>
    <xf numFmtId="0" fontId="0" fillId="0" borderId="0" xfId="0" applyFont="1" applyBorder="1" applyAlignment="1">
      <alignment/>
    </xf>
    <xf numFmtId="0" fontId="0" fillId="0" borderId="16" xfId="0" applyBorder="1" applyAlignment="1">
      <alignment/>
    </xf>
    <xf numFmtId="0" fontId="0" fillId="0" borderId="17" xfId="0" applyBorder="1" applyAlignment="1">
      <alignment/>
    </xf>
    <xf numFmtId="4" fontId="0" fillId="0" borderId="17" xfId="0" applyNumberFormat="1" applyFill="1" applyBorder="1" applyAlignment="1" applyProtection="1">
      <alignment horizontal="center"/>
      <protection locked="0"/>
    </xf>
    <xf numFmtId="0" fontId="0" fillId="0" borderId="17" xfId="0" applyFont="1" applyBorder="1" applyAlignment="1">
      <alignment/>
    </xf>
    <xf numFmtId="0" fontId="0" fillId="0" borderId="18" xfId="0" applyBorder="1" applyAlignment="1">
      <alignment/>
    </xf>
    <xf numFmtId="0" fontId="9" fillId="0" borderId="0" xfId="0" applyFont="1" applyBorder="1" applyAlignment="1">
      <alignment horizontal="center"/>
    </xf>
    <xf numFmtId="3" fontId="10" fillId="0" borderId="19" xfId="0" applyNumberFormat="1" applyFont="1" applyFill="1" applyBorder="1" applyAlignment="1" applyProtection="1">
      <alignment horizontal="center"/>
      <protection locked="0"/>
    </xf>
    <xf numFmtId="3" fontId="0" fillId="0" borderId="10" xfId="0" applyNumberFormat="1" applyBorder="1" applyAlignment="1">
      <alignment horizontal="center"/>
    </xf>
    <xf numFmtId="0" fontId="2" fillId="0" borderId="0" xfId="0" applyFont="1" applyBorder="1" applyAlignment="1">
      <alignment horizontal="center"/>
    </xf>
    <xf numFmtId="4" fontId="0" fillId="0" borderId="12" xfId="0" applyNumberFormat="1" applyFill="1" applyBorder="1" applyAlignment="1" applyProtection="1">
      <alignment horizontal="center"/>
      <protection locked="0"/>
    </xf>
    <xf numFmtId="0" fontId="0" fillId="0" borderId="12" xfId="0" applyFont="1" applyBorder="1" applyAlignment="1">
      <alignment/>
    </xf>
    <xf numFmtId="2" fontId="0" fillId="0" borderId="0" xfId="0" applyNumberFormat="1" applyBorder="1" applyAlignment="1">
      <alignment horizontal="center"/>
    </xf>
    <xf numFmtId="0" fontId="2" fillId="0" borderId="0" xfId="0" applyFont="1" applyBorder="1" applyAlignment="1">
      <alignment/>
    </xf>
    <xf numFmtId="3" fontId="0" fillId="0" borderId="17" xfId="0" applyNumberFormat="1" applyBorder="1" applyAlignment="1">
      <alignment/>
    </xf>
    <xf numFmtId="0" fontId="0" fillId="0" borderId="11" xfId="0" applyBorder="1" applyAlignment="1">
      <alignment/>
    </xf>
    <xf numFmtId="3" fontId="0" fillId="0" borderId="12" xfId="0" applyNumberFormat="1" applyBorder="1" applyAlignment="1">
      <alignment/>
    </xf>
    <xf numFmtId="3" fontId="10" fillId="4" borderId="19" xfId="0" applyNumberFormat="1" applyFont="1" applyFill="1" applyBorder="1" applyAlignment="1">
      <alignment/>
    </xf>
    <xf numFmtId="0" fontId="11" fillId="0" borderId="0" xfId="0" applyFont="1" applyAlignment="1">
      <alignment/>
    </xf>
    <xf numFmtId="0" fontId="1" fillId="0" borderId="12" xfId="0" applyFont="1" applyBorder="1" applyAlignment="1">
      <alignment horizontal="center"/>
    </xf>
    <xf numFmtId="0" fontId="1" fillId="0" borderId="12" xfId="0" applyFont="1" applyBorder="1" applyAlignment="1" applyProtection="1">
      <alignment horizontal="center"/>
      <protection locked="0"/>
    </xf>
    <xf numFmtId="3" fontId="10" fillId="0" borderId="19" xfId="0" applyNumberFormat="1" applyFont="1" applyFill="1" applyBorder="1" applyAlignment="1" applyProtection="1">
      <alignment horizontal="center" wrapText="1"/>
      <protection locked="0"/>
    </xf>
    <xf numFmtId="3" fontId="10" fillId="4" borderId="0" xfId="0" applyNumberFormat="1" applyFont="1" applyFill="1" applyBorder="1" applyAlignment="1">
      <alignment/>
    </xf>
    <xf numFmtId="0" fontId="0" fillId="0" borderId="0" xfId="0" applyFill="1" applyBorder="1" applyAlignment="1">
      <alignment/>
    </xf>
    <xf numFmtId="0" fontId="0" fillId="0" borderId="15" xfId="0" applyFont="1" applyBorder="1" applyAlignment="1">
      <alignment/>
    </xf>
    <xf numFmtId="0" fontId="0" fillId="0" borderId="0" xfId="0" applyFont="1" applyAlignment="1">
      <alignment/>
    </xf>
    <xf numFmtId="0" fontId="0" fillId="0" borderId="0" xfId="0" applyFont="1" applyFill="1" applyBorder="1" applyAlignment="1">
      <alignment/>
    </xf>
    <xf numFmtId="1" fontId="0" fillId="0" borderId="0" xfId="0" applyNumberFormat="1" applyAlignment="1">
      <alignment horizontal="center"/>
    </xf>
    <xf numFmtId="3" fontId="30" fillId="0" borderId="20" xfId="0" applyNumberFormat="1" applyFont="1" applyBorder="1" applyAlignment="1">
      <alignment horizontal="center"/>
    </xf>
    <xf numFmtId="3" fontId="0" fillId="0" borderId="0" xfId="0" applyNumberFormat="1" applyFont="1" applyBorder="1" applyAlignment="1">
      <alignment horizontal="center"/>
    </xf>
    <xf numFmtId="0" fontId="0" fillId="0" borderId="0" xfId="0" applyFont="1" applyAlignment="1">
      <alignment horizontal="center"/>
    </xf>
    <xf numFmtId="0" fontId="2" fillId="0" borderId="14" xfId="0" applyFont="1" applyBorder="1" applyAlignment="1">
      <alignment/>
    </xf>
    <xf numFmtId="0" fontId="1" fillId="0" borderId="21" xfId="0" applyFont="1" applyBorder="1" applyAlignment="1">
      <alignment horizontal="center"/>
    </xf>
    <xf numFmtId="0" fontId="5" fillId="0" borderId="15" xfId="53" applyNumberFormat="1" applyFont="1" applyBorder="1" applyAlignment="1" applyProtection="1">
      <alignment horizontal="center"/>
      <protection/>
    </xf>
    <xf numFmtId="3" fontId="30" fillId="0" borderId="10" xfId="0" applyNumberFormat="1" applyFont="1" applyBorder="1" applyAlignment="1">
      <alignment horizontal="center"/>
    </xf>
    <xf numFmtId="0" fontId="5" fillId="0" borderId="0" xfId="53" applyNumberFormat="1" applyAlignment="1" applyProtection="1">
      <alignment horizontal="center"/>
      <protection/>
    </xf>
    <xf numFmtId="3" fontId="10" fillId="4" borderId="19" xfId="0" applyNumberFormat="1" applyFont="1" applyFill="1" applyBorder="1" applyAlignment="1" applyProtection="1">
      <alignment horizontal="center"/>
      <protection locked="0"/>
    </xf>
    <xf numFmtId="0" fontId="3" fillId="0" borderId="0" xfId="0" applyFont="1" applyBorder="1" applyAlignment="1">
      <alignment horizontal="center"/>
    </xf>
    <xf numFmtId="3" fontId="0" fillId="4" borderId="0" xfId="0" applyNumberFormat="1" applyFill="1" applyBorder="1" applyAlignment="1">
      <alignment horizontal="center"/>
    </xf>
    <xf numFmtId="0" fontId="12" fillId="0" borderId="0" xfId="0" applyFont="1" applyBorder="1" applyAlignment="1">
      <alignment/>
    </xf>
    <xf numFmtId="3" fontId="10" fillId="4" borderId="0" xfId="0" applyNumberFormat="1" applyFont="1" applyFill="1" applyBorder="1" applyAlignment="1">
      <alignment horizontal="center"/>
    </xf>
    <xf numFmtId="3" fontId="10" fillId="4" borderId="22" xfId="0" applyNumberFormat="1" applyFont="1" applyFill="1" applyBorder="1" applyAlignment="1">
      <alignment horizontal="center"/>
    </xf>
    <xf numFmtId="0" fontId="12" fillId="0" borderId="0" xfId="0" applyFont="1" applyBorder="1" applyAlignment="1">
      <alignment horizontal="center"/>
    </xf>
    <xf numFmtId="0" fontId="9" fillId="0" borderId="23" xfId="0" applyFont="1" applyBorder="1" applyAlignment="1">
      <alignment horizontal="right"/>
    </xf>
    <xf numFmtId="0" fontId="0"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ctfinder.census.gov/servlet/SAFFPopulation?_event=Search&amp;geo_id=04000US02&amp;_geoContext=01000US%7C04000US02&amp;_street=&amp;_county=&amp;_cityTown=&amp;_state=04000US05&amp;_zip=&amp;_lang=en&amp;_sse=on&amp;ActiveGeoDiv=geoSelect&amp;_useEV=&amp;pctxt=fph&amp;pgsl=040&amp;_submenuId=populatio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actfinder.census.gov/servlet/SAFFPopulation?_submenuId=population_0&amp;_sse=on"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tabSelected="1" zoomScalePageLayoutView="0" workbookViewId="0" topLeftCell="A1">
      <selection activeCell="D12" sqref="D12"/>
    </sheetView>
  </sheetViews>
  <sheetFormatPr defaultColWidth="9.140625" defaultRowHeight="12.75"/>
  <cols>
    <col min="1" max="1" width="12.00390625" style="0" customWidth="1"/>
    <col min="2" max="2" width="9.00390625" style="0" customWidth="1"/>
    <col min="3" max="3" width="23.7109375" style="0" customWidth="1"/>
    <col min="4" max="4" width="21.140625" style="0" customWidth="1"/>
    <col min="5" max="5" width="56.57421875" style="0" customWidth="1"/>
  </cols>
  <sheetData>
    <row r="1" spans="1:2" ht="20.25">
      <c r="A1" s="17" t="s">
        <v>87</v>
      </c>
      <c r="B1" s="17"/>
    </row>
    <row r="2" spans="1:2" ht="12.75">
      <c r="A2" s="8"/>
      <c r="B2" s="8"/>
    </row>
    <row r="3" spans="1:3" ht="12.75">
      <c r="A3" s="18" t="s">
        <v>90</v>
      </c>
      <c r="B3" s="7" t="s">
        <v>92</v>
      </c>
      <c r="C3" s="18"/>
    </row>
    <row r="4" spans="2:3" ht="12.75">
      <c r="B4" s="7" t="s">
        <v>93</v>
      </c>
      <c r="C4" s="7"/>
    </row>
    <row r="5" spans="1:3" ht="12.75">
      <c r="A5" s="8"/>
      <c r="B5" s="7" t="s">
        <v>91</v>
      </c>
      <c r="C5" s="8"/>
    </row>
    <row r="6" spans="1:3" ht="12.75">
      <c r="A6" s="8"/>
      <c r="B6" s="8"/>
      <c r="C6" s="8"/>
    </row>
    <row r="7" spans="1:3" ht="12.75">
      <c r="A7" s="8"/>
      <c r="B7" s="8"/>
      <c r="C7" s="8"/>
    </row>
    <row r="8" spans="1:3" ht="13.5" thickBot="1">
      <c r="A8" s="8" t="s">
        <v>108</v>
      </c>
      <c r="B8" s="8"/>
      <c r="C8" s="8"/>
    </row>
    <row r="9" spans="1:5" ht="13.5" thickTop="1">
      <c r="A9" s="19" t="s">
        <v>79</v>
      </c>
      <c r="B9" s="20" t="s">
        <v>110</v>
      </c>
      <c r="C9" s="21"/>
      <c r="D9" s="22"/>
      <c r="E9" s="23"/>
    </row>
    <row r="10" spans="1:5" ht="12.75">
      <c r="A10" s="24"/>
      <c r="B10" s="44" t="s">
        <v>109</v>
      </c>
      <c r="C10" s="25"/>
      <c r="D10" s="26"/>
      <c r="E10" s="28"/>
    </row>
    <row r="11" spans="1:5" ht="13.5" thickBot="1">
      <c r="A11" s="24"/>
      <c r="B11" s="44"/>
      <c r="D11" s="26"/>
      <c r="E11" s="28"/>
    </row>
    <row r="12" spans="1:5" ht="15.75" thickBot="1">
      <c r="A12" s="74" t="s">
        <v>80</v>
      </c>
      <c r="B12" s="38"/>
      <c r="D12" s="26"/>
      <c r="E12" s="28"/>
    </row>
    <row r="13" spans="1:5" ht="12.75">
      <c r="A13" s="24"/>
      <c r="B13" s="37"/>
      <c r="C13" s="68" t="s">
        <v>111</v>
      </c>
      <c r="D13" s="26"/>
      <c r="E13" s="28"/>
    </row>
    <row r="14" spans="1:5" ht="16.5" customHeight="1">
      <c r="A14" s="29"/>
      <c r="C14" s="69">
        <f>IF($B$12="","",VLOOKUP($B$12,'State Variable Input Values'!$A$2:$F$49,3,FALSE))</f>
      </c>
      <c r="D14" s="31" t="s">
        <v>75</v>
      </c>
      <c r="E14" s="55"/>
    </row>
    <row r="15" spans="1:5" ht="16.5" customHeight="1">
      <c r="A15" s="29"/>
      <c r="B15" s="37"/>
      <c r="C15" s="69">
        <f>IF($B$12="","",VLOOKUP($B$12,'State Variable Input Values'!$A$2:$F$49,4,FALSE))</f>
      </c>
      <c r="D15" s="31" t="s">
        <v>76</v>
      </c>
      <c r="E15" s="28"/>
    </row>
    <row r="16" spans="1:5" ht="16.5" customHeight="1">
      <c r="A16" s="29"/>
      <c r="B16" s="37"/>
      <c r="C16" s="69">
        <f>IF($B$12="","",VLOOKUP($B$12,'State Variable Input Values'!$A$2:$F$49,5,FALSE))</f>
      </c>
      <c r="D16" s="31" t="s">
        <v>77</v>
      </c>
      <c r="E16" s="28"/>
    </row>
    <row r="17" spans="1:5" ht="13.5" thickBot="1">
      <c r="A17" s="32"/>
      <c r="B17" s="33"/>
      <c r="C17" s="34"/>
      <c r="D17" s="35"/>
      <c r="E17" s="36"/>
    </row>
    <row r="18" spans="1:5" ht="13.5" thickTop="1">
      <c r="A18" s="19" t="s">
        <v>82</v>
      </c>
      <c r="B18" s="20" t="s">
        <v>160</v>
      </c>
      <c r="C18" s="41"/>
      <c r="D18" s="42"/>
      <c r="E18" s="23"/>
    </row>
    <row r="19" spans="1:5" ht="12.75">
      <c r="A19" s="62"/>
      <c r="B19" s="75" t="s">
        <v>107</v>
      </c>
      <c r="C19" s="75"/>
      <c r="D19" s="75"/>
      <c r="E19" s="64" t="s">
        <v>106</v>
      </c>
    </row>
    <row r="20" spans="1:5" ht="13.5" thickBot="1">
      <c r="A20" s="29"/>
      <c r="B20" s="27"/>
      <c r="C20" s="30"/>
      <c r="D20" s="31"/>
      <c r="E20" s="28"/>
    </row>
    <row r="21" spans="1:5" ht="16.5" customHeight="1" thickBot="1">
      <c r="A21" s="29"/>
      <c r="B21" s="73" t="s">
        <v>80</v>
      </c>
      <c r="C21" s="67">
        <f>IF($B$12="","",VLOOKUP($B$12,'State Variable Input Values'!$A$2:$F$49,6,FALSE))</f>
      </c>
      <c r="D21" s="70" t="s">
        <v>161</v>
      </c>
      <c r="E21" s="28"/>
    </row>
    <row r="22" spans="1:5" ht="12.75">
      <c r="A22" s="29"/>
      <c r="B22" s="27"/>
      <c r="C22" s="43"/>
      <c r="D22" s="27"/>
      <c r="E22" s="28"/>
    </row>
    <row r="23" spans="1:5" ht="15">
      <c r="A23" s="29"/>
      <c r="B23" s="40" t="s">
        <v>81</v>
      </c>
      <c r="C23" s="71">
        <f>IF(C21="","",(EXP('Statistical Model'!B3*'Statistical Model'!C3+LN(C14/1000+0.01)*'Statistical Model'!C4+LN(C15/1000+0.01)*'Statistical Model'!C5+LN(C16/1000+0.01)*'Statistical Model'!C6+LN(C21+0.01)*'Statistical Model'!C7))*1000)</f>
      </c>
      <c r="D23" s="44" t="s">
        <v>88</v>
      </c>
      <c r="E23" s="28"/>
    </row>
    <row r="24" spans="1:5" ht="13.5" thickBot="1">
      <c r="A24" s="32"/>
      <c r="B24" s="33"/>
      <c r="C24" s="45"/>
      <c r="D24" s="33"/>
      <c r="E24" s="36"/>
    </row>
    <row r="25" ht="13.5" thickTop="1">
      <c r="C25" s="10"/>
    </row>
    <row r="26" ht="12.75">
      <c r="C26" s="10"/>
    </row>
    <row r="27" ht="13.5" thickBot="1">
      <c r="A27" s="8" t="s">
        <v>94</v>
      </c>
    </row>
    <row r="28" spans="1:5" ht="13.5" thickTop="1">
      <c r="A28" s="19" t="s">
        <v>83</v>
      </c>
      <c r="B28" s="20" t="s">
        <v>102</v>
      </c>
      <c r="C28" s="21"/>
      <c r="D28" s="21"/>
      <c r="E28" s="23"/>
    </row>
    <row r="29" spans="1:5" ht="13.5" thickBot="1">
      <c r="A29" s="29"/>
      <c r="B29" s="27"/>
      <c r="C29" s="27"/>
      <c r="D29" s="27"/>
      <c r="E29" s="28"/>
    </row>
    <row r="30" spans="1:5" ht="16.5" customHeight="1" thickBot="1">
      <c r="A30" s="29"/>
      <c r="B30" s="37" t="s">
        <v>80</v>
      </c>
      <c r="C30" s="38"/>
      <c r="D30" s="31" t="s">
        <v>75</v>
      </c>
      <c r="E30" s="28"/>
    </row>
    <row r="31" spans="1:5" ht="16.5" customHeight="1" thickBot="1">
      <c r="A31" s="29"/>
      <c r="B31" s="37" t="s">
        <v>80</v>
      </c>
      <c r="C31" s="38"/>
      <c r="D31" s="31" t="s">
        <v>76</v>
      </c>
      <c r="E31" s="28"/>
    </row>
    <row r="32" spans="1:5" ht="16.5" customHeight="1" thickBot="1">
      <c r="A32" s="29"/>
      <c r="B32" s="37" t="s">
        <v>80</v>
      </c>
      <c r="C32" s="38"/>
      <c r="D32" s="31" t="s">
        <v>77</v>
      </c>
      <c r="E32" s="28"/>
    </row>
    <row r="33" spans="1:5" ht="12.75">
      <c r="A33" s="29"/>
      <c r="B33" s="27"/>
      <c r="C33" s="27"/>
      <c r="D33" s="27"/>
      <c r="E33" s="28"/>
    </row>
    <row r="34" spans="1:5" ht="15">
      <c r="A34" s="29"/>
      <c r="B34" s="40" t="s">
        <v>81</v>
      </c>
      <c r="C34" s="71">
        <f>IF(OR(C30="",C31="",C32=""),"",(EXP('Statistical Model'!B3*'Statistical Model'!C3+LN(C30/1000+0.01)*'Statistical Model'!C4+LN(C31/1000+0.01)*'Statistical Model'!C5+LN(C32/1000+0.01)*'Statistical Model'!C6+LN(C21+0.01)*'Statistical Model'!C7)*1000))</f>
      </c>
      <c r="D34" s="44" t="s">
        <v>100</v>
      </c>
      <c r="E34" s="28"/>
    </row>
    <row r="35" spans="1:5" ht="13.5" thickBot="1">
      <c r="A35" s="32"/>
      <c r="B35" s="33"/>
      <c r="C35" s="45"/>
      <c r="D35" s="33"/>
      <c r="E35" s="36"/>
    </row>
    <row r="36" ht="13.5" thickTop="1">
      <c r="C36" s="10"/>
    </row>
    <row r="37" ht="12.75">
      <c r="C37" s="10"/>
    </row>
    <row r="38" spans="1:3" ht="13.5" thickBot="1">
      <c r="A38" s="8" t="s">
        <v>84</v>
      </c>
      <c r="C38" s="10"/>
    </row>
    <row r="39" spans="1:5" ht="14.25" thickBot="1" thickTop="1">
      <c r="A39" s="46"/>
      <c r="B39" s="21"/>
      <c r="C39" s="47"/>
      <c r="D39" s="21"/>
      <c r="E39" s="23"/>
    </row>
    <row r="40" spans="1:5" ht="15.75" thickBot="1">
      <c r="A40" s="29"/>
      <c r="B40" s="40" t="s">
        <v>81</v>
      </c>
      <c r="C40" s="72">
        <f>IF(C34="","",C34-C23)</f>
      </c>
      <c r="D40" s="44" t="s">
        <v>89</v>
      </c>
      <c r="E40" s="28"/>
    </row>
    <row r="41" spans="1:5" ht="13.5" thickBot="1">
      <c r="A41" s="32"/>
      <c r="B41" s="33"/>
      <c r="C41" s="33"/>
      <c r="D41" s="33"/>
      <c r="E41" s="36"/>
    </row>
    <row r="42" ht="13.5" thickTop="1"/>
  </sheetData>
  <sheetProtection password="C260" sheet="1"/>
  <mergeCells count="1">
    <mergeCell ref="B19:D19"/>
  </mergeCells>
  <hyperlinks>
    <hyperlink ref="E19" r:id="rId1" display="U.S. Census Bureau Fact Finder"/>
  </hyperlinks>
  <printOptions/>
  <pageMargins left="0.75" right="0.75" top="1" bottom="1" header="0.5" footer="0.5"/>
  <pageSetup horizontalDpi="600" verticalDpi="600" orientation="portrait" scale="75" r:id="rId2"/>
</worksheet>
</file>

<file path=xl/worksheets/sheet2.xml><?xml version="1.0" encoding="utf-8"?>
<worksheet xmlns="http://schemas.openxmlformats.org/spreadsheetml/2006/main" xmlns:r="http://schemas.openxmlformats.org/officeDocument/2006/relationships">
  <dimension ref="A1:F53"/>
  <sheetViews>
    <sheetView zoomScale="85" zoomScaleNormal="85" zoomScalePageLayoutView="0" workbookViewId="0" topLeftCell="A1">
      <selection activeCell="A1" sqref="A1:A49"/>
    </sheetView>
  </sheetViews>
  <sheetFormatPr defaultColWidth="9.140625" defaultRowHeight="12.75"/>
  <cols>
    <col min="2" max="2" width="16.28125" style="6" customWidth="1"/>
    <col min="3" max="3" width="24.00390625" style="0" customWidth="1"/>
    <col min="4" max="4" width="20.00390625" style="0" customWidth="1"/>
    <col min="5" max="5" width="21.00390625" style="0" customWidth="1"/>
    <col min="6" max="6" width="26.8515625" style="0" customWidth="1"/>
  </cols>
  <sheetData>
    <row r="1" spans="2:6" ht="12.75">
      <c r="B1" s="11" t="s">
        <v>24</v>
      </c>
      <c r="C1" s="63" t="s">
        <v>18</v>
      </c>
      <c r="D1" s="63" t="s">
        <v>19</v>
      </c>
      <c r="E1" s="63" t="s">
        <v>20</v>
      </c>
      <c r="F1" s="11" t="s">
        <v>73</v>
      </c>
    </row>
    <row r="2" spans="1:6" ht="12.75">
      <c r="A2" s="13" t="s">
        <v>112</v>
      </c>
      <c r="B2" s="12" t="s">
        <v>25</v>
      </c>
      <c r="C2" s="39">
        <v>212000</v>
      </c>
      <c r="D2" s="39">
        <v>615000</v>
      </c>
      <c r="E2" s="39">
        <v>1223200</v>
      </c>
      <c r="F2" s="59">
        <v>4627851</v>
      </c>
    </row>
    <row r="3" spans="1:6" ht="12.75">
      <c r="A3" s="13" t="s">
        <v>113</v>
      </c>
      <c r="B3" s="12" t="s">
        <v>26</v>
      </c>
      <c r="C3" s="39">
        <v>12000</v>
      </c>
      <c r="D3" s="39">
        <v>2650000</v>
      </c>
      <c r="E3" s="39">
        <v>188900</v>
      </c>
      <c r="F3" s="59">
        <v>6338755</v>
      </c>
    </row>
    <row r="4" spans="1:6" ht="12.75">
      <c r="A4" s="13" t="s">
        <v>114</v>
      </c>
      <c r="B4" s="12" t="s">
        <v>27</v>
      </c>
      <c r="C4" s="39">
        <v>348000</v>
      </c>
      <c r="D4" s="39">
        <v>2338000</v>
      </c>
      <c r="E4" s="39">
        <v>886600</v>
      </c>
      <c r="F4" s="59">
        <v>2834797</v>
      </c>
    </row>
    <row r="5" spans="1:6" ht="12.75">
      <c r="A5" s="13" t="s">
        <v>115</v>
      </c>
      <c r="B5" s="12" t="s">
        <v>28</v>
      </c>
      <c r="C5" s="39">
        <v>95000</v>
      </c>
      <c r="D5" s="39">
        <v>8370000</v>
      </c>
      <c r="E5" s="39">
        <v>1865700</v>
      </c>
      <c r="F5" s="59">
        <v>36553215</v>
      </c>
    </row>
    <row r="6" spans="1:6" ht="12.75">
      <c r="A6" s="13" t="s">
        <v>116</v>
      </c>
      <c r="B6" s="12" t="s">
        <v>29</v>
      </c>
      <c r="C6" s="39">
        <v>274000</v>
      </c>
      <c r="D6" s="39">
        <v>7062000</v>
      </c>
      <c r="E6" s="39">
        <v>328800</v>
      </c>
      <c r="F6" s="59">
        <v>4861515</v>
      </c>
    </row>
    <row r="7" spans="1:6" ht="12.75">
      <c r="A7" s="13" t="s">
        <v>117</v>
      </c>
      <c r="B7" s="12" t="s">
        <v>30</v>
      </c>
      <c r="C7" s="39">
        <v>138000</v>
      </c>
      <c r="D7" s="39">
        <v>0</v>
      </c>
      <c r="E7" s="39">
        <v>128200</v>
      </c>
      <c r="F7" s="59">
        <v>3502309</v>
      </c>
    </row>
    <row r="8" spans="1:6" ht="12.75">
      <c r="A8" s="13" t="s">
        <v>118</v>
      </c>
      <c r="B8" s="12" t="s">
        <v>31</v>
      </c>
      <c r="C8" s="39">
        <v>13000</v>
      </c>
      <c r="D8" s="39">
        <v>0</v>
      </c>
      <c r="E8" s="39">
        <v>288700</v>
      </c>
      <c r="F8" s="59">
        <v>864764</v>
      </c>
    </row>
    <row r="9" spans="1:6" ht="12.75">
      <c r="A9" s="13" t="s">
        <v>119</v>
      </c>
      <c r="B9" s="12" t="s">
        <v>32</v>
      </c>
      <c r="C9" s="39">
        <v>814000</v>
      </c>
      <c r="D9" s="39">
        <v>990000</v>
      </c>
      <c r="E9" s="39">
        <v>3066800</v>
      </c>
      <c r="F9" s="59">
        <v>18251243</v>
      </c>
    </row>
    <row r="10" spans="1:6" ht="12.75">
      <c r="A10" s="13" t="s">
        <v>120</v>
      </c>
      <c r="B10" s="12" t="s">
        <v>33</v>
      </c>
      <c r="C10" s="39">
        <v>186000</v>
      </c>
      <c r="D10" s="39">
        <v>752000</v>
      </c>
      <c r="E10" s="39">
        <v>1011700</v>
      </c>
      <c r="F10" s="59">
        <v>9544750</v>
      </c>
    </row>
    <row r="11" spans="1:6" ht="12.75">
      <c r="A11" s="13" t="s">
        <v>121</v>
      </c>
      <c r="B11" s="12" t="s">
        <v>34</v>
      </c>
      <c r="C11" s="39">
        <v>967000</v>
      </c>
      <c r="D11" s="39">
        <v>9705000</v>
      </c>
      <c r="E11" s="39">
        <v>551600</v>
      </c>
      <c r="F11" s="59">
        <v>1499402</v>
      </c>
    </row>
    <row r="12" spans="1:6" ht="12.75">
      <c r="A12" s="13" t="s">
        <v>122</v>
      </c>
      <c r="B12" s="12" t="s">
        <v>35</v>
      </c>
      <c r="C12" s="39">
        <v>55000</v>
      </c>
      <c r="D12" s="39">
        <v>226000</v>
      </c>
      <c r="E12" s="39">
        <v>712100</v>
      </c>
      <c r="F12" s="59">
        <v>12852548</v>
      </c>
    </row>
    <row r="13" spans="1:6" ht="12.75">
      <c r="A13" s="13" t="s">
        <v>123</v>
      </c>
      <c r="B13" s="12" t="s">
        <v>36</v>
      </c>
      <c r="C13" s="39">
        <v>177000</v>
      </c>
      <c r="D13" s="39">
        <v>166000</v>
      </c>
      <c r="E13" s="39">
        <v>356900</v>
      </c>
      <c r="F13" s="59">
        <v>6345289</v>
      </c>
    </row>
    <row r="14" spans="1:6" ht="12.75">
      <c r="A14" s="13" t="s">
        <v>124</v>
      </c>
      <c r="B14" s="12" t="s">
        <v>37</v>
      </c>
      <c r="C14" s="39">
        <v>74000</v>
      </c>
      <c r="D14" s="39">
        <v>0</v>
      </c>
      <c r="E14" s="39">
        <v>469000</v>
      </c>
      <c r="F14" s="59">
        <v>2988046</v>
      </c>
    </row>
    <row r="15" spans="1:6" ht="12.75">
      <c r="A15" s="13" t="s">
        <v>125</v>
      </c>
      <c r="B15" s="12" t="s">
        <v>38</v>
      </c>
      <c r="C15" s="39">
        <v>7000</v>
      </c>
      <c r="D15" s="39">
        <v>0</v>
      </c>
      <c r="E15" s="39">
        <v>532300</v>
      </c>
      <c r="F15" s="59">
        <v>2775997</v>
      </c>
    </row>
    <row r="16" spans="1:6" ht="12.75">
      <c r="A16" s="13" t="s">
        <v>126</v>
      </c>
      <c r="B16" s="12" t="s">
        <v>39</v>
      </c>
      <c r="C16" s="39">
        <v>76000</v>
      </c>
      <c r="D16" s="39">
        <v>631000</v>
      </c>
      <c r="E16" s="39">
        <v>611300</v>
      </c>
      <c r="F16" s="59">
        <v>4241474</v>
      </c>
    </row>
    <row r="17" spans="1:6" ht="12.75">
      <c r="A17" s="13" t="s">
        <v>127</v>
      </c>
      <c r="B17" s="12" t="s">
        <v>40</v>
      </c>
      <c r="C17" s="39">
        <v>301000</v>
      </c>
      <c r="D17" s="39">
        <v>568000</v>
      </c>
      <c r="E17" s="39">
        <v>3780900</v>
      </c>
      <c r="F17" s="59">
        <v>4293204</v>
      </c>
    </row>
    <row r="18" spans="1:6" ht="12.75">
      <c r="A18" s="13" t="s">
        <v>128</v>
      </c>
      <c r="B18" s="12" t="s">
        <v>41</v>
      </c>
      <c r="C18" s="39">
        <v>354000</v>
      </c>
      <c r="D18" s="39">
        <v>40000</v>
      </c>
      <c r="E18" s="39">
        <v>1253200</v>
      </c>
      <c r="F18" s="59">
        <v>1317207</v>
      </c>
    </row>
    <row r="19" spans="1:6" ht="12.75">
      <c r="A19" s="13" t="s">
        <v>129</v>
      </c>
      <c r="B19" s="12" t="s">
        <v>42</v>
      </c>
      <c r="C19" s="39">
        <v>188000</v>
      </c>
      <c r="D19" s="39">
        <v>0</v>
      </c>
      <c r="E19" s="39">
        <v>1657000</v>
      </c>
      <c r="F19" s="59">
        <v>5618344</v>
      </c>
    </row>
    <row r="20" spans="1:6" ht="12.75">
      <c r="A20" s="13" t="s">
        <v>130</v>
      </c>
      <c r="B20" s="12" t="s">
        <v>43</v>
      </c>
      <c r="C20" s="39">
        <v>297000</v>
      </c>
      <c r="D20" s="39">
        <v>0</v>
      </c>
      <c r="E20" s="39">
        <v>368000</v>
      </c>
      <c r="F20" s="59">
        <v>6449755</v>
      </c>
    </row>
    <row r="21" spans="1:6" ht="12.75">
      <c r="A21" s="13" t="s">
        <v>131</v>
      </c>
      <c r="B21" s="12" t="s">
        <v>44</v>
      </c>
      <c r="C21" s="39">
        <v>3571000</v>
      </c>
      <c r="D21" s="39">
        <v>2394000</v>
      </c>
      <c r="E21" s="39">
        <v>1103100</v>
      </c>
      <c r="F21" s="59">
        <v>10071822</v>
      </c>
    </row>
    <row r="22" spans="1:6" ht="12.75">
      <c r="A22" s="13" t="s">
        <v>132</v>
      </c>
      <c r="B22" s="12" t="s">
        <v>45</v>
      </c>
      <c r="C22" s="39">
        <v>3078000</v>
      </c>
      <c r="D22" s="39">
        <v>1821000</v>
      </c>
      <c r="E22" s="39">
        <v>3131800</v>
      </c>
      <c r="F22" s="59">
        <v>5197621</v>
      </c>
    </row>
    <row r="23" spans="1:6" ht="12.75">
      <c r="A23" s="13" t="s">
        <v>133</v>
      </c>
      <c r="B23" s="12" t="s">
        <v>46</v>
      </c>
      <c r="C23" s="39">
        <v>258000</v>
      </c>
      <c r="D23" s="39">
        <v>1144000</v>
      </c>
      <c r="E23" s="39">
        <v>855000</v>
      </c>
      <c r="F23" s="59">
        <v>2918785</v>
      </c>
    </row>
    <row r="24" spans="1:6" ht="12.75">
      <c r="A24" s="13" t="s">
        <v>134</v>
      </c>
      <c r="B24" s="12" t="s">
        <v>47</v>
      </c>
      <c r="C24" s="39">
        <v>403000</v>
      </c>
      <c r="D24" s="39">
        <v>1328000</v>
      </c>
      <c r="E24" s="39">
        <v>822200</v>
      </c>
      <c r="F24" s="59">
        <v>5878415</v>
      </c>
    </row>
    <row r="25" spans="1:6" ht="12.75">
      <c r="A25" s="13" t="s">
        <v>135</v>
      </c>
      <c r="B25" s="12" t="s">
        <v>48</v>
      </c>
      <c r="C25" s="39">
        <v>715000</v>
      </c>
      <c r="D25" s="39">
        <v>8300000</v>
      </c>
      <c r="E25" s="39">
        <v>1029600</v>
      </c>
      <c r="F25" s="59">
        <v>957861</v>
      </c>
    </row>
    <row r="26" spans="1:6" ht="12.75">
      <c r="A26" s="13" t="s">
        <v>136</v>
      </c>
      <c r="B26" s="12" t="s">
        <v>49</v>
      </c>
      <c r="C26" s="39">
        <v>22000</v>
      </c>
      <c r="D26" s="39">
        <v>29000</v>
      </c>
      <c r="E26" s="39">
        <v>469100</v>
      </c>
      <c r="F26" s="59">
        <v>1774571</v>
      </c>
    </row>
    <row r="27" spans="1:6" ht="12.75">
      <c r="A27" s="13" t="s">
        <v>137</v>
      </c>
      <c r="B27" s="12" t="s">
        <v>50</v>
      </c>
      <c r="C27" s="39">
        <v>3000</v>
      </c>
      <c r="D27" s="39">
        <v>102000</v>
      </c>
      <c r="E27" s="39">
        <v>431700</v>
      </c>
      <c r="F27" s="59">
        <v>2565382</v>
      </c>
    </row>
    <row r="28" spans="1:6" ht="12.75">
      <c r="A28" s="13" t="s">
        <v>138</v>
      </c>
      <c r="B28" s="12" t="s">
        <v>51</v>
      </c>
      <c r="C28" s="39">
        <v>79000</v>
      </c>
      <c r="D28" s="39">
        <v>516000</v>
      </c>
      <c r="E28" s="39">
        <v>236000</v>
      </c>
      <c r="F28" s="59">
        <v>1315828</v>
      </c>
    </row>
    <row r="29" spans="1:6" ht="12.75">
      <c r="A29" s="13" t="s">
        <v>139</v>
      </c>
      <c r="B29" s="12" t="s">
        <v>52</v>
      </c>
      <c r="C29" s="39">
        <v>340000</v>
      </c>
      <c r="D29" s="39">
        <v>0</v>
      </c>
      <c r="E29" s="39">
        <v>523500</v>
      </c>
      <c r="F29" s="59">
        <v>8685920</v>
      </c>
    </row>
    <row r="30" spans="1:6" ht="12.75">
      <c r="A30" s="13" t="s">
        <v>140</v>
      </c>
      <c r="B30" s="12" t="s">
        <v>53</v>
      </c>
      <c r="C30" s="39">
        <v>84000</v>
      </c>
      <c r="D30" s="39">
        <v>3321000</v>
      </c>
      <c r="E30" s="39">
        <v>151300</v>
      </c>
      <c r="F30" s="59">
        <v>1969915</v>
      </c>
    </row>
    <row r="31" spans="1:6" ht="12.75">
      <c r="A31" s="13" t="s">
        <v>141</v>
      </c>
      <c r="B31" s="12" t="s">
        <v>54</v>
      </c>
      <c r="C31" s="39">
        <v>744000</v>
      </c>
      <c r="D31" s="39">
        <v>6000</v>
      </c>
      <c r="E31" s="39">
        <v>1266000</v>
      </c>
      <c r="F31" s="59">
        <v>19297729</v>
      </c>
    </row>
    <row r="32" spans="1:6" ht="12.75">
      <c r="A32" s="13" t="s">
        <v>142</v>
      </c>
      <c r="B32" s="12" t="s">
        <v>55</v>
      </c>
      <c r="C32" s="39">
        <v>346000</v>
      </c>
      <c r="D32" s="39">
        <v>1082000</v>
      </c>
      <c r="E32" s="39">
        <v>2753100</v>
      </c>
      <c r="F32" s="59">
        <v>9061032</v>
      </c>
    </row>
    <row r="33" spans="1:6" ht="12.75">
      <c r="A33" s="13" t="s">
        <v>143</v>
      </c>
      <c r="B33" s="12" t="s">
        <v>56</v>
      </c>
      <c r="C33" s="39">
        <v>22000</v>
      </c>
      <c r="D33" s="39">
        <v>0</v>
      </c>
      <c r="E33" s="39">
        <v>1032000</v>
      </c>
      <c r="F33" s="59">
        <v>639715</v>
      </c>
    </row>
    <row r="34" spans="1:6" ht="12.75">
      <c r="A34" s="13" t="s">
        <v>144</v>
      </c>
      <c r="B34" s="12" t="s">
        <v>57</v>
      </c>
      <c r="C34" s="39">
        <v>228000</v>
      </c>
      <c r="D34" s="39">
        <v>188000</v>
      </c>
      <c r="E34" s="39">
        <v>390500</v>
      </c>
      <c r="F34" s="59">
        <v>11466917</v>
      </c>
    </row>
    <row r="35" spans="1:6" ht="12.75">
      <c r="A35" s="13" t="s">
        <v>145</v>
      </c>
      <c r="B35" s="12" t="s">
        <v>58</v>
      </c>
      <c r="C35" s="39">
        <v>116000</v>
      </c>
      <c r="D35" s="39">
        <v>244000</v>
      </c>
      <c r="E35" s="39">
        <v>1053400</v>
      </c>
      <c r="F35" s="59">
        <v>3617316</v>
      </c>
    </row>
    <row r="36" spans="1:6" ht="12.75">
      <c r="A36" s="13" t="s">
        <v>146</v>
      </c>
      <c r="B36" s="12" t="s">
        <v>59</v>
      </c>
      <c r="C36" s="39">
        <v>787000</v>
      </c>
      <c r="D36" s="39">
        <v>10151000</v>
      </c>
      <c r="E36" s="39">
        <v>820200</v>
      </c>
      <c r="F36" s="59">
        <v>3747455</v>
      </c>
    </row>
    <row r="37" spans="1:6" ht="12.75">
      <c r="A37" s="13" t="s">
        <v>147</v>
      </c>
      <c r="B37" s="12" t="s">
        <v>60</v>
      </c>
      <c r="C37" s="39">
        <v>2641000</v>
      </c>
      <c r="D37" s="39">
        <v>466000</v>
      </c>
      <c r="E37" s="39">
        <v>471700</v>
      </c>
      <c r="F37" s="59">
        <v>12432792</v>
      </c>
    </row>
    <row r="38" spans="1:6" ht="12.75">
      <c r="A38" s="13" t="s">
        <v>148</v>
      </c>
      <c r="B38" s="12" t="s">
        <v>61</v>
      </c>
      <c r="C38" s="39">
        <v>34000</v>
      </c>
      <c r="D38" s="39">
        <v>0</v>
      </c>
      <c r="E38" s="39">
        <v>151300</v>
      </c>
      <c r="F38" s="59">
        <v>1057832</v>
      </c>
    </row>
    <row r="39" spans="1:6" ht="12.75">
      <c r="A39" s="13" t="s">
        <v>149</v>
      </c>
      <c r="B39" s="12" t="s">
        <v>62</v>
      </c>
      <c r="C39" s="39">
        <v>233000</v>
      </c>
      <c r="D39" s="39">
        <v>577000</v>
      </c>
      <c r="E39" s="39">
        <v>787600</v>
      </c>
      <c r="F39" s="59">
        <v>4407709</v>
      </c>
    </row>
    <row r="40" spans="1:6" ht="12.75">
      <c r="A40" s="13" t="s">
        <v>150</v>
      </c>
      <c r="B40" s="12" t="s">
        <v>63</v>
      </c>
      <c r="C40" s="39">
        <v>87000</v>
      </c>
      <c r="D40" s="39">
        <v>914000</v>
      </c>
      <c r="E40" s="39">
        <v>879200</v>
      </c>
      <c r="F40" s="59">
        <v>796214</v>
      </c>
    </row>
    <row r="41" spans="1:6" ht="12.75">
      <c r="A41" s="13" t="s">
        <v>151</v>
      </c>
      <c r="B41" s="12" t="s">
        <v>64</v>
      </c>
      <c r="C41" s="39">
        <v>422000</v>
      </c>
      <c r="D41" s="39">
        <v>565000</v>
      </c>
      <c r="E41" s="39">
        <v>774200</v>
      </c>
      <c r="F41" s="59">
        <v>6156719</v>
      </c>
    </row>
    <row r="42" spans="1:6" ht="12.75">
      <c r="A42" s="13" t="s">
        <v>152</v>
      </c>
      <c r="B42" s="12" t="s">
        <v>65</v>
      </c>
      <c r="C42" s="39">
        <v>82000</v>
      </c>
      <c r="D42" s="39">
        <v>602000</v>
      </c>
      <c r="E42" s="39">
        <v>4045400</v>
      </c>
      <c r="F42" s="59">
        <v>23904380</v>
      </c>
    </row>
    <row r="43" spans="1:6" ht="12.75">
      <c r="A43" s="13" t="s">
        <v>153</v>
      </c>
      <c r="B43" s="12" t="s">
        <v>66</v>
      </c>
      <c r="C43" s="39">
        <v>150000</v>
      </c>
      <c r="D43" s="39">
        <v>2108000</v>
      </c>
      <c r="E43" s="39">
        <v>1800500</v>
      </c>
      <c r="F43" s="59">
        <v>2645330</v>
      </c>
    </row>
    <row r="44" spans="1:6" ht="12.75">
      <c r="A44" s="13" t="s">
        <v>154</v>
      </c>
      <c r="B44" s="12" t="s">
        <v>67</v>
      </c>
      <c r="C44" s="39">
        <v>187000</v>
      </c>
      <c r="D44" s="39">
        <v>232000</v>
      </c>
      <c r="E44" s="39">
        <v>261200</v>
      </c>
      <c r="F44" s="59">
        <v>621254</v>
      </c>
    </row>
    <row r="45" spans="1:6" ht="12.75">
      <c r="A45" s="13" t="s">
        <v>155</v>
      </c>
      <c r="B45" s="12" t="s">
        <v>68</v>
      </c>
      <c r="C45" s="39">
        <v>209000</v>
      </c>
      <c r="D45" s="39">
        <v>1446000</v>
      </c>
      <c r="E45" s="39">
        <v>1928900</v>
      </c>
      <c r="F45" s="65">
        <v>7712091</v>
      </c>
    </row>
    <row r="46" spans="1:6" ht="12.75">
      <c r="A46" s="13" t="s">
        <v>156</v>
      </c>
      <c r="B46" s="12" t="s">
        <v>69</v>
      </c>
      <c r="C46" s="39">
        <v>2035000</v>
      </c>
      <c r="D46" s="39">
        <v>4859000</v>
      </c>
      <c r="E46" s="39">
        <v>1538700</v>
      </c>
      <c r="F46" s="59">
        <v>6468424</v>
      </c>
    </row>
    <row r="47" spans="1:6" ht="12.75">
      <c r="A47" s="13" t="s">
        <v>157</v>
      </c>
      <c r="B47" s="12" t="s">
        <v>70</v>
      </c>
      <c r="C47" s="39">
        <v>151000</v>
      </c>
      <c r="D47" s="39">
        <v>920000</v>
      </c>
      <c r="E47" s="39">
        <v>171400</v>
      </c>
      <c r="F47" s="59">
        <v>1812035</v>
      </c>
    </row>
    <row r="48" spans="1:6" ht="12.75">
      <c r="A48" s="13" t="s">
        <v>158</v>
      </c>
      <c r="B48" s="12" t="s">
        <v>71</v>
      </c>
      <c r="C48" s="39">
        <v>580000</v>
      </c>
      <c r="D48" s="39">
        <v>1245000</v>
      </c>
      <c r="E48" s="39">
        <v>1282600</v>
      </c>
      <c r="F48" s="59">
        <v>5601640</v>
      </c>
    </row>
    <row r="49" spans="1:6" ht="12.75">
      <c r="A49" s="13" t="s">
        <v>159</v>
      </c>
      <c r="B49" s="12" t="s">
        <v>72</v>
      </c>
      <c r="C49" s="39">
        <v>203000</v>
      </c>
      <c r="D49" s="39">
        <v>2211000</v>
      </c>
      <c r="E49" s="39">
        <v>438300</v>
      </c>
      <c r="F49" s="59">
        <v>522830</v>
      </c>
    </row>
    <row r="50" ht="12.75">
      <c r="F50" s="60"/>
    </row>
    <row r="51" ht="12.75">
      <c r="F51" s="60" t="s">
        <v>104</v>
      </c>
    </row>
    <row r="52" ht="12.75">
      <c r="F52" s="61" t="s">
        <v>105</v>
      </c>
    </row>
    <row r="53" ht="12.75">
      <c r="F53" s="66" t="s">
        <v>106</v>
      </c>
    </row>
  </sheetData>
  <sheetProtection/>
  <hyperlinks>
    <hyperlink ref="F53" r:id="rId1" display="U.S. Census Bureau Fact Finder"/>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
    </sheetView>
  </sheetViews>
  <sheetFormatPr defaultColWidth="9.140625" defaultRowHeight="12.75"/>
  <cols>
    <col min="1" max="1" width="15.421875" style="0" customWidth="1"/>
    <col min="2" max="2" width="17.28125" style="0" customWidth="1"/>
    <col min="3" max="3" width="23.421875" style="0" customWidth="1"/>
    <col min="4" max="4" width="26.140625" style="0" customWidth="1"/>
    <col min="5" max="5" width="28.140625" style="0" customWidth="1"/>
  </cols>
  <sheetData>
    <row r="1" spans="1:2" ht="18.75">
      <c r="A1" s="49" t="s">
        <v>74</v>
      </c>
      <c r="B1" s="49"/>
    </row>
    <row r="2" spans="3:4" ht="12.75">
      <c r="C2" s="13"/>
      <c r="D2" s="9"/>
    </row>
    <row r="3" spans="3:4" ht="12.75">
      <c r="C3" s="13"/>
      <c r="D3" s="9"/>
    </row>
    <row r="4" spans="1:4" ht="13.5" thickBot="1">
      <c r="A4" s="8" t="s">
        <v>78</v>
      </c>
      <c r="B4" s="8"/>
      <c r="C4" s="13"/>
      <c r="D4" s="9"/>
    </row>
    <row r="5" spans="1:5" ht="13.5" thickTop="1">
      <c r="A5" s="19" t="s">
        <v>79</v>
      </c>
      <c r="B5" s="20" t="s">
        <v>85</v>
      </c>
      <c r="C5" s="50"/>
      <c r="D5" s="51"/>
      <c r="E5" s="23"/>
    </row>
    <row r="6" spans="1:5" ht="13.5" thickBot="1">
      <c r="A6" s="29"/>
      <c r="B6" s="27"/>
      <c r="C6" s="27"/>
      <c r="D6" s="27"/>
      <c r="E6" s="28"/>
    </row>
    <row r="7" spans="1:5" ht="16.5" customHeight="1" thickBot="1">
      <c r="A7" s="29"/>
      <c r="B7" s="37" t="s">
        <v>80</v>
      </c>
      <c r="C7" s="38">
        <v>212000</v>
      </c>
      <c r="D7" s="31" t="s">
        <v>75</v>
      </c>
      <c r="E7" s="28"/>
    </row>
    <row r="8" spans="1:5" ht="16.5" customHeight="1" thickBot="1">
      <c r="A8" s="29"/>
      <c r="B8" s="37" t="s">
        <v>80</v>
      </c>
      <c r="C8" s="38">
        <v>615000</v>
      </c>
      <c r="D8" s="31" t="s">
        <v>76</v>
      </c>
      <c r="E8" s="28"/>
    </row>
    <row r="9" spans="1:5" ht="16.5" customHeight="1" thickBot="1">
      <c r="A9" s="29"/>
      <c r="B9" s="37" t="s">
        <v>80</v>
      </c>
      <c r="C9" s="38">
        <v>1223200</v>
      </c>
      <c r="D9" s="31" t="s">
        <v>77</v>
      </c>
      <c r="E9" s="28"/>
    </row>
    <row r="10" spans="1:5" ht="13.5" thickBot="1">
      <c r="A10" s="32"/>
      <c r="B10" s="33"/>
      <c r="C10" s="34"/>
      <c r="D10" s="35"/>
      <c r="E10" s="36"/>
    </row>
    <row r="11" spans="1:5" ht="13.5" thickTop="1">
      <c r="A11" s="19" t="s">
        <v>82</v>
      </c>
      <c r="B11" s="20" t="s">
        <v>86</v>
      </c>
      <c r="C11" s="41"/>
      <c r="D11" s="42"/>
      <c r="E11" s="23"/>
    </row>
    <row r="12" spans="1:5" ht="13.5" thickBot="1">
      <c r="A12" s="29"/>
      <c r="B12" s="27"/>
      <c r="C12" s="30"/>
      <c r="D12" s="31"/>
      <c r="E12" s="28"/>
    </row>
    <row r="13" spans="1:5" ht="16.5" customHeight="1" thickBot="1">
      <c r="A13" s="29"/>
      <c r="B13" s="37" t="s">
        <v>80</v>
      </c>
      <c r="C13" s="52">
        <v>4627851</v>
      </c>
      <c r="D13" s="31"/>
      <c r="E13" s="28"/>
    </row>
    <row r="14" spans="1:5" ht="12.75">
      <c r="A14" s="29"/>
      <c r="B14" s="27"/>
      <c r="C14" s="27"/>
      <c r="D14" s="27"/>
      <c r="E14" s="28"/>
    </row>
    <row r="15" spans="1:5" ht="15">
      <c r="A15" s="29"/>
      <c r="B15" s="40" t="s">
        <v>81</v>
      </c>
      <c r="C15" s="53">
        <f>(EXP('Statistical Model'!B3*'Statistical Model'!C3+LN(C7/1000+0.01)*'Statistical Model'!C4+LN(C8/1000+0.01)*'Statistical Model'!C5+LN(C9/1000+0.01)*'Statistical Model'!C6+LN(C13+0.01)*'Statistical Model'!C7))*1000</f>
        <v>9186327.213239271</v>
      </c>
      <c r="D15" s="44" t="s">
        <v>88</v>
      </c>
      <c r="E15" s="28"/>
    </row>
    <row r="16" spans="1:5" ht="13.5" thickBot="1">
      <c r="A16" s="32"/>
      <c r="B16" s="33"/>
      <c r="C16" s="45"/>
      <c r="D16" s="33"/>
      <c r="E16" s="36"/>
    </row>
    <row r="17" ht="13.5" thickTop="1">
      <c r="C17" s="10"/>
    </row>
    <row r="19" ht="13.5" thickBot="1">
      <c r="A19" s="8" t="s">
        <v>94</v>
      </c>
    </row>
    <row r="20" spans="1:5" ht="13.5" thickTop="1">
      <c r="A20" s="19" t="s">
        <v>83</v>
      </c>
      <c r="B20" s="20" t="s">
        <v>102</v>
      </c>
      <c r="C20" s="21"/>
      <c r="D20" s="21"/>
      <c r="E20" s="23"/>
    </row>
    <row r="21" spans="1:5" ht="13.5" thickBot="1">
      <c r="A21" s="29"/>
      <c r="B21" s="27"/>
      <c r="C21" s="27"/>
      <c r="D21" s="27"/>
      <c r="E21" s="28"/>
    </row>
    <row r="22" spans="1:5" ht="16.5" customHeight="1" thickBot="1">
      <c r="A22" s="29"/>
      <c r="B22" s="37" t="s">
        <v>80</v>
      </c>
      <c r="C22" s="38">
        <v>300000</v>
      </c>
      <c r="D22" s="31" t="s">
        <v>75</v>
      </c>
      <c r="E22" s="28"/>
    </row>
    <row r="23" spans="1:5" ht="16.5" customHeight="1" thickBot="1">
      <c r="A23" s="29"/>
      <c r="B23" s="37" t="s">
        <v>80</v>
      </c>
      <c r="C23" s="38">
        <v>700000</v>
      </c>
      <c r="D23" s="31" t="s">
        <v>76</v>
      </c>
      <c r="E23" s="28"/>
    </row>
    <row r="24" spans="1:5" ht="16.5" customHeight="1" thickBot="1">
      <c r="A24" s="29"/>
      <c r="B24" s="37" t="s">
        <v>80</v>
      </c>
      <c r="C24" s="38">
        <v>1223200</v>
      </c>
      <c r="D24" s="31" t="s">
        <v>77</v>
      </c>
      <c r="E24" s="28"/>
    </row>
    <row r="25" spans="1:5" ht="12.75">
      <c r="A25" s="29"/>
      <c r="B25" s="27"/>
      <c r="C25" s="54"/>
      <c r="D25" s="27"/>
      <c r="E25" s="28"/>
    </row>
    <row r="26" spans="1:5" ht="15">
      <c r="A26" s="29"/>
      <c r="B26" s="40" t="s">
        <v>81</v>
      </c>
      <c r="C26" s="53">
        <f>(EXP('Statistical Model'!B3*'Statistical Model'!C3+LN(C22/1000+0.01)*'Statistical Model'!C4+LN(C23/1000+0.01)*'Statistical Model'!C5+LN(C24/1000+0.01)*'Statistical Model'!C6+LN(C13+0.01)*'Statistical Model'!C7))*1000</f>
        <v>9600349.830905698</v>
      </c>
      <c r="D26" s="31" t="s">
        <v>101</v>
      </c>
      <c r="E26" s="28"/>
    </row>
    <row r="27" spans="1:5" ht="13.5" thickBot="1">
      <c r="A27" s="32"/>
      <c r="B27" s="33"/>
      <c r="C27" s="45"/>
      <c r="D27" s="33"/>
      <c r="E27" s="36"/>
    </row>
    <row r="28" ht="13.5" thickTop="1">
      <c r="C28" s="10"/>
    </row>
    <row r="29" ht="12.75">
      <c r="C29" s="10"/>
    </row>
    <row r="30" spans="1:3" ht="13.5" thickBot="1">
      <c r="A30" s="8" t="s">
        <v>84</v>
      </c>
      <c r="C30" s="10"/>
    </row>
    <row r="31" spans="1:5" ht="14.25" thickBot="1" thickTop="1">
      <c r="A31" s="46"/>
      <c r="B31" s="21"/>
      <c r="C31" s="47"/>
      <c r="D31" s="21"/>
      <c r="E31" s="23"/>
    </row>
    <row r="32" spans="1:5" ht="15.75" thickBot="1">
      <c r="A32" s="29"/>
      <c r="B32" s="40" t="s">
        <v>81</v>
      </c>
      <c r="C32" s="48">
        <f>C26-C15</f>
        <v>414022.61766642705</v>
      </c>
      <c r="D32" s="31" t="s">
        <v>95</v>
      </c>
      <c r="E32" s="28"/>
    </row>
    <row r="33" spans="1:5" ht="13.5" thickBot="1">
      <c r="A33" s="32"/>
      <c r="B33" s="33"/>
      <c r="C33" s="33"/>
      <c r="D33" s="33"/>
      <c r="E33" s="36"/>
    </row>
    <row r="34" ht="13.5" thickTop="1"/>
  </sheetData>
  <sheetProtection password="C790" sheet="1"/>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9.140625" defaultRowHeight="12.75"/>
  <cols>
    <col min="1" max="1" width="27.00390625" style="0" customWidth="1"/>
    <col min="2" max="2" width="177.28125" style="0" bestFit="1" customWidth="1"/>
  </cols>
  <sheetData>
    <row r="1" spans="1:2" ht="12.75">
      <c r="A1" s="5" t="s">
        <v>0</v>
      </c>
      <c r="B1" s="5" t="s">
        <v>12</v>
      </c>
    </row>
    <row r="3" spans="1:2" ht="12.75">
      <c r="A3" s="6" t="s">
        <v>10</v>
      </c>
      <c r="B3" s="7" t="s">
        <v>103</v>
      </c>
    </row>
    <row r="4" spans="1:2" ht="12.75">
      <c r="A4" s="6" t="s">
        <v>6</v>
      </c>
      <c r="B4" s="7" t="s">
        <v>21</v>
      </c>
    </row>
    <row r="5" spans="1:2" ht="12.75">
      <c r="A5" s="6" t="s">
        <v>7</v>
      </c>
      <c r="B5" s="7" t="s">
        <v>22</v>
      </c>
    </row>
    <row r="6" spans="1:2" ht="12.75">
      <c r="A6" s="6" t="s">
        <v>8</v>
      </c>
      <c r="B6" s="7" t="s">
        <v>23</v>
      </c>
    </row>
    <row r="7" spans="1:2" ht="12.75">
      <c r="A7" s="6" t="s">
        <v>9</v>
      </c>
      <c r="B7" s="7" t="s">
        <v>17</v>
      </c>
    </row>
    <row r="8" spans="1:2" ht="12.75">
      <c r="A8" s="7"/>
      <c r="B8" s="7"/>
    </row>
    <row r="9" spans="1:2" ht="12.75">
      <c r="A9" s="7"/>
      <c r="B9" s="7"/>
    </row>
    <row r="10" spans="1:2" ht="12.75">
      <c r="A10" s="6" t="s">
        <v>13</v>
      </c>
      <c r="B10" s="56" t="s">
        <v>96</v>
      </c>
    </row>
    <row r="11" spans="1:2" ht="12.75">
      <c r="A11" s="7"/>
      <c r="B11" s="57" t="s">
        <v>97</v>
      </c>
    </row>
    <row r="12" ht="12.75">
      <c r="A12" s="7"/>
    </row>
    <row r="13" spans="1:2" ht="12.75">
      <c r="A13" s="7"/>
      <c r="B13" s="6" t="s">
        <v>98</v>
      </c>
    </row>
    <row r="14" ht="12.75">
      <c r="B14" s="7" t="s">
        <v>14</v>
      </c>
    </row>
    <row r="15" ht="12.75">
      <c r="B15" s="7" t="s">
        <v>15</v>
      </c>
    </row>
    <row r="16" ht="12.75">
      <c r="B16" s="7" t="s">
        <v>16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140625" defaultRowHeight="12.75"/>
  <cols>
    <col min="1" max="1" width="25.421875" style="0" customWidth="1"/>
    <col min="2" max="2" width="16.8515625" style="0" customWidth="1"/>
    <col min="3" max="3" width="18.140625" style="0" customWidth="1"/>
    <col min="4" max="4" width="15.57421875" style="0" customWidth="1"/>
    <col min="5" max="5" width="33.28125" style="0" customWidth="1"/>
  </cols>
  <sheetData>
    <row r="1" spans="1:5" ht="12.75">
      <c r="A1" s="1" t="s">
        <v>0</v>
      </c>
      <c r="B1" s="1" t="s">
        <v>1</v>
      </c>
      <c r="C1" s="1" t="s">
        <v>2</v>
      </c>
      <c r="D1" s="2" t="s">
        <v>3</v>
      </c>
      <c r="E1" s="1" t="s">
        <v>4</v>
      </c>
    </row>
    <row r="3" spans="1:5" ht="12.75">
      <c r="A3" t="s">
        <v>5</v>
      </c>
      <c r="B3" s="4">
        <v>1</v>
      </c>
      <c r="C3" s="4">
        <v>-1.704322</v>
      </c>
      <c r="D3" s="4">
        <v>0.912253</v>
      </c>
      <c r="E3" s="4">
        <f>B3*C3</f>
        <v>-1.704322</v>
      </c>
    </row>
    <row r="4" spans="1:5" ht="12.75">
      <c r="A4" t="s">
        <v>6</v>
      </c>
      <c r="B4" s="4">
        <v>5.201078</v>
      </c>
      <c r="C4" s="4">
        <v>0.102735</v>
      </c>
      <c r="D4" s="4">
        <v>0.047028</v>
      </c>
      <c r="E4" s="4">
        <f>B4*C4</f>
        <v>0.53433274833</v>
      </c>
    </row>
    <row r="5" spans="1:5" ht="12.75">
      <c r="A5" t="s">
        <v>7</v>
      </c>
      <c r="B5" s="4">
        <v>5.461349</v>
      </c>
      <c r="C5" s="4">
        <v>0.065007</v>
      </c>
      <c r="D5" s="4">
        <v>0.02196</v>
      </c>
      <c r="E5" s="4">
        <f>B5*C5</f>
        <v>0.35502591444299997</v>
      </c>
    </row>
    <row r="6" spans="1:5" ht="12.75">
      <c r="A6" t="s">
        <v>8</v>
      </c>
      <c r="B6" s="4">
        <v>6.587744</v>
      </c>
      <c r="C6" s="4">
        <v>0.199026</v>
      </c>
      <c r="D6" s="4">
        <v>0.07971</v>
      </c>
      <c r="E6" s="4">
        <f>B6*C6</f>
        <v>1.311132337344</v>
      </c>
    </row>
    <row r="7" spans="1:5" ht="12.75">
      <c r="A7" t="s">
        <v>9</v>
      </c>
      <c r="B7" s="4">
        <v>15.11751</v>
      </c>
      <c r="C7" s="4">
        <v>0.550386</v>
      </c>
      <c r="D7" s="4">
        <v>0.067411</v>
      </c>
      <c r="E7" s="4">
        <f>B7*C7</f>
        <v>8.32046585886</v>
      </c>
    </row>
    <row r="8" spans="2:5" ht="12.75">
      <c r="B8" s="4"/>
      <c r="C8" s="4"/>
      <c r="D8" s="4"/>
      <c r="E8" s="4" t="s">
        <v>11</v>
      </c>
    </row>
    <row r="9" spans="1:5" ht="12.75">
      <c r="A9" s="6" t="s">
        <v>10</v>
      </c>
      <c r="B9" s="4"/>
      <c r="C9" s="4"/>
      <c r="D9" s="4"/>
      <c r="E9" s="4">
        <f>SUM(E3:E8)</f>
        <v>8.816634858977</v>
      </c>
    </row>
    <row r="10" spans="1:5" ht="12.75">
      <c r="A10" s="6"/>
      <c r="B10" s="3"/>
      <c r="C10" s="3"/>
      <c r="D10" s="3"/>
      <c r="E10" s="3"/>
    </row>
    <row r="11" spans="1:5" ht="12.75">
      <c r="A11" s="6" t="s">
        <v>99</v>
      </c>
      <c r="E11" s="58">
        <f>EXP(E9)</f>
        <v>6745.526739876926</v>
      </c>
    </row>
    <row r="12" spans="1:3" ht="12.75">
      <c r="A12" s="6"/>
      <c r="C12" s="15"/>
    </row>
    <row r="13" ht="12.75">
      <c r="C13" s="15"/>
    </row>
    <row r="14" ht="12.75">
      <c r="C14" s="15"/>
    </row>
    <row r="15" ht="12.75">
      <c r="C15" s="16"/>
    </row>
    <row r="20" ht="12.75">
      <c r="E20" s="14"/>
    </row>
  </sheetData>
  <sheetProtection password="C790"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Richardson</dc:creator>
  <cp:keywords/>
  <dc:description/>
  <cp:lastModifiedBy>dowuser</cp:lastModifiedBy>
  <cp:lastPrinted>2007-12-14T19:05:59Z</cp:lastPrinted>
  <dcterms:created xsi:type="dcterms:W3CDTF">2007-09-10T17:05:30Z</dcterms:created>
  <dcterms:modified xsi:type="dcterms:W3CDTF">2008-07-23T14:36:22Z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