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495" windowWidth="14700" windowHeight="11640" activeTab="0"/>
  </bookViews>
  <sheets>
    <sheet name="Model Input &amp; Results" sheetId="1" r:id="rId1"/>
    <sheet name="State Variable Input Values" sheetId="2" r:id="rId2"/>
    <sheet name="Example" sheetId="3" r:id="rId3"/>
    <sheet name="Variable Definitions &amp; Citation" sheetId="4" r:id="rId4"/>
    <sheet name="Statistical Model" sheetId="5" r:id="rId5"/>
  </sheets>
  <definedNames/>
  <calcPr fullCalcOnLoad="1"/>
</workbook>
</file>

<file path=xl/sharedStrings.xml><?xml version="1.0" encoding="utf-8"?>
<sst xmlns="http://schemas.openxmlformats.org/spreadsheetml/2006/main" count="151" uniqueCount="111">
  <si>
    <t>Variable</t>
  </si>
  <si>
    <t>Mean</t>
  </si>
  <si>
    <t>Coefficient</t>
  </si>
  <si>
    <t>Std. Error</t>
  </si>
  <si>
    <t>Product of Mean &amp; Coefficient</t>
  </si>
  <si>
    <t>Variable Definitions</t>
  </si>
  <si>
    <t>Constant</t>
  </si>
  <si>
    <t>Ln Estuarine Wetlands</t>
  </si>
  <si>
    <t>Ln Cropland</t>
  </si>
  <si>
    <t>Ln Median Income</t>
  </si>
  <si>
    <t>________________________________</t>
  </si>
  <si>
    <t xml:space="preserve">Saltwater Fishing Days / capita </t>
  </si>
  <si>
    <t>Citation:</t>
  </si>
  <si>
    <r>
      <t xml:space="preserve">Powell, Douglas, Joanne Faulkner, David Darr, Zhiliang Zhu and Douglas MacCleery, </t>
    </r>
    <r>
      <rPr>
        <i/>
        <sz val="10"/>
        <rFont val="Arial"/>
        <family val="2"/>
      </rPr>
      <t>Forest Resources of the Unites States, 1992.</t>
    </r>
    <r>
      <rPr>
        <sz val="10"/>
        <rFont val="Arial"/>
        <family val="2"/>
      </rPr>
      <t xml:space="preserve"> United States Department of Agriculture Forest Service, 1993.</t>
    </r>
  </si>
  <si>
    <r>
      <t xml:space="preserve">United States Department of Agriculture, Natural Resources Conservation Service. </t>
    </r>
    <r>
      <rPr>
        <i/>
        <sz val="10"/>
        <rFont val="Arial"/>
        <family val="2"/>
      </rPr>
      <t xml:space="preserve">Summary Report 1997 National Resources Inventory (revised December 2000). </t>
    </r>
    <r>
      <rPr>
        <sz val="10"/>
        <rFont val="Arial"/>
        <family val="2"/>
      </rPr>
      <t>Iowa State University, Statistical Laboratory.</t>
    </r>
  </si>
  <si>
    <r>
      <t xml:space="preserve">U.S. Fish and Wildlife Service. </t>
    </r>
    <r>
      <rPr>
        <i/>
        <sz val="10"/>
        <rFont val="Arial"/>
        <family val="2"/>
      </rPr>
      <t>2001 National Survey of Fishing, Hunting, and Wildlife-Associated Recreation.</t>
    </r>
    <r>
      <rPr>
        <sz val="10"/>
        <rFont val="Arial"/>
        <family val="2"/>
      </rPr>
      <t xml:space="preserve"> Washington, D.C., 2002. </t>
    </r>
    <r>
      <rPr>
        <i/>
        <sz val="10"/>
        <rFont val="Arial"/>
        <family val="2"/>
      </rPr>
      <t xml:space="preserve"> </t>
    </r>
  </si>
  <si>
    <t>1999-2000 two-year moving average of household median income by state taken from the U.S. Census Bureau. Model takes the log of this variable.</t>
  </si>
  <si>
    <t>Estuarine Wetlands</t>
  </si>
  <si>
    <t>Cropland</t>
  </si>
  <si>
    <t>Median Income</t>
  </si>
  <si>
    <t>Number of acres of wetlands occurring in the Estuarine System, one of five systems in the classification of wetlands and deepwater habitats. Estuarine wetlands are tidal wetlands that are usually semienclosed by land, but have open, partly obstructed or sporadic access to the open ocean, and in which ocean water is at least occasionally diluted by freshwater runoff from the land. The most common example is where a river flows into the ocean (National Resources Inventory, 1997). Model takes the log of this variable.</t>
  </si>
  <si>
    <t>Number of acres of cropland, defined as a land cover/use category that includes areas used for the production of adapted crops for harvest. Two subcategories of cropland are recognized: cultivated and noncultivated. Cultivated cropland comprises land in row crops or close-grown crops and also other cultivated cropland, for example, hayland or pastureland that is in a rotation with row or close-grown crops. Noncultivated cropland includes permanent hayland and horticultural cropland (National Resources Inventory, 1997). Model takes the log of this variable.</t>
  </si>
  <si>
    <t>State</t>
  </si>
  <si>
    <t>Alabama</t>
  </si>
  <si>
    <t>California</t>
  </si>
  <si>
    <t>Connecticut</t>
  </si>
  <si>
    <t>Delaware</t>
  </si>
  <si>
    <t>Florida</t>
  </si>
  <si>
    <t>Georgia</t>
  </si>
  <si>
    <t>Louisiana</t>
  </si>
  <si>
    <t>Maine</t>
  </si>
  <si>
    <t>Maryland</t>
  </si>
  <si>
    <t>Massachusetts</t>
  </si>
  <si>
    <t>Mississippi</t>
  </si>
  <si>
    <t>New Hampshire</t>
  </si>
  <si>
    <t>New Jersey</t>
  </si>
  <si>
    <t>New York</t>
  </si>
  <si>
    <t>North Carolina</t>
  </si>
  <si>
    <t>Oregon</t>
  </si>
  <si>
    <t>Rhode Island</t>
  </si>
  <si>
    <t>South Carolina</t>
  </si>
  <si>
    <t>Texas</t>
  </si>
  <si>
    <t>Virginia</t>
  </si>
  <si>
    <t>Washington</t>
  </si>
  <si>
    <t xml:space="preserve">State Population </t>
  </si>
  <si>
    <t>CURRENT STATE VALUES (use the 'State Variable Input Tab')</t>
  </si>
  <si>
    <t>STEP 1:</t>
  </si>
  <si>
    <t>ENTER &gt;</t>
  </si>
  <si>
    <t xml:space="preserve">  Estuarine Wetlands</t>
  </si>
  <si>
    <t xml:space="preserve">  Cropland</t>
  </si>
  <si>
    <t>STEP 2:</t>
  </si>
  <si>
    <t>STEP 3:</t>
  </si>
  <si>
    <t>OUTPUT</t>
  </si>
  <si>
    <t>STEP 1a:</t>
  </si>
  <si>
    <t>CHANGE</t>
  </si>
  <si>
    <t xml:space="preserve">  Change in Total Saltwater Fishing Days</t>
  </si>
  <si>
    <t>STATE VALUES WITH MANAGEMENT/POLICY ACTION</t>
  </si>
  <si>
    <r>
      <t>Instructions:</t>
    </r>
    <r>
      <rPr>
        <sz val="10"/>
        <rFont val="Arial"/>
        <family val="2"/>
      </rPr>
      <t xml:space="preserve"> </t>
    </r>
  </si>
  <si>
    <t xml:space="preserve">See accompanying user manual for detailed instructions and documentation. </t>
  </si>
  <si>
    <t xml:space="preserve">  State Saltwater Fishing Days / capita / year</t>
  </si>
  <si>
    <t xml:space="preserve">  State Total Saltwater Fishing Days / year</t>
  </si>
  <si>
    <t>Hit the enter key to get the change in saltwater fishing days.</t>
  </si>
  <si>
    <r>
      <t xml:space="preserve">Loomis, J. and L. Richardson, 2007. </t>
    </r>
    <r>
      <rPr>
        <i/>
        <sz val="10"/>
        <rFont val="Arial"/>
        <family val="2"/>
      </rPr>
      <t xml:space="preserve">Benefit Transfer and Visitor Use Estimating Models of Wildlife Recreation, Species and Habitats. </t>
    </r>
  </si>
  <si>
    <t xml:space="preserve">Department of Agricultural and Resource Economics, Colorado State University. </t>
  </si>
  <si>
    <t>Data from:</t>
  </si>
  <si>
    <t xml:space="preserve">  Change in Total Saltwater Fishing Days / year</t>
  </si>
  <si>
    <t>Example: Florida</t>
  </si>
  <si>
    <r>
      <t>Fill in relevant cells marked "</t>
    </r>
    <r>
      <rPr>
        <sz val="10"/>
        <color indexed="62"/>
        <rFont val="Arial"/>
        <family val="2"/>
      </rPr>
      <t>ENTER &gt;</t>
    </r>
    <r>
      <rPr>
        <sz val="10"/>
        <rFont val="Arial"/>
        <family val="2"/>
      </rPr>
      <t>" associated with acres of land and state income and population.</t>
    </r>
  </si>
  <si>
    <t xml:space="preserve"> Saltwater Fishing Days / year for the site of interest</t>
  </si>
  <si>
    <t xml:space="preserve">  Total Saltwater Fishing Days / year for the site of interest</t>
  </si>
  <si>
    <t>Enter the total number of acres of each type of land within the site of interest</t>
  </si>
  <si>
    <t>State Saltwater Fishing Days</t>
  </si>
  <si>
    <t xml:space="preserve">Fishing days by state in the continental U.S. in 2001 per capita, which took place in oceans, tidal bays and sounds, and the tidal portions of rivers and streams (U.S. Fish and Wildlife Service, 2002). Day is defined as any part of a day spent in a given activity. </t>
  </si>
  <si>
    <t>As of 2006: for updated</t>
  </si>
  <si>
    <t>As of 2007: for updated info</t>
  </si>
  <si>
    <t>info go to weblink below</t>
  </si>
  <si>
    <t>go to weblink below</t>
  </si>
  <si>
    <t>U.S. Census Bureau Fact Finder</t>
  </si>
  <si>
    <t>Enter Florida's state population (use the 'State Variable Input Values' Tab)</t>
  </si>
  <si>
    <t>Enter household median income of Florida (use the 'State Variable Input Values' Tab)</t>
  </si>
  <si>
    <t>Enter the current acres of each type of land within Florida (use the 'State Variable Input Values' Tab)</t>
  </si>
  <si>
    <t>These are 2007 estimates, for updated information go to:</t>
  </si>
  <si>
    <t>These are 2006 estimates, for updated information go to:</t>
  </si>
  <si>
    <t xml:space="preserve">Enter the two-letter state abbreviation to obtain the current acres of each type of land within the state of interest </t>
  </si>
  <si>
    <t>(from the 'State Variable Input Values' Tab)</t>
  </si>
  <si>
    <t>acres:</t>
  </si>
  <si>
    <t>AL</t>
  </si>
  <si>
    <t>CA</t>
  </si>
  <si>
    <t>CT</t>
  </si>
  <si>
    <t>DE</t>
  </si>
  <si>
    <t>FL</t>
  </si>
  <si>
    <t>GA</t>
  </si>
  <si>
    <t>LA</t>
  </si>
  <si>
    <t>ME</t>
  </si>
  <si>
    <t>MD</t>
  </si>
  <si>
    <t>MA</t>
  </si>
  <si>
    <t>MS</t>
  </si>
  <si>
    <t>NH</t>
  </si>
  <si>
    <t>NJ</t>
  </si>
  <si>
    <t>NY</t>
  </si>
  <si>
    <t>NC</t>
  </si>
  <si>
    <t>OR</t>
  </si>
  <si>
    <t>RI</t>
  </si>
  <si>
    <t>SC</t>
  </si>
  <si>
    <t>TX</t>
  </si>
  <si>
    <t>VA</t>
  </si>
  <si>
    <t>WA</t>
  </si>
  <si>
    <t>Household median income for the state of interest (from the 'State Variable Input Values' Tab)</t>
  </si>
  <si>
    <t>(The 2006 value is filled in automatically; if you have more recent data, enter that into the cell)</t>
  </si>
  <si>
    <t>(The 2007 value is filled in automatically; if you have more recent data, enter that into the cell)</t>
  </si>
  <si>
    <t>State population (from the 'State Variable Input Values' Tab)</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</si>
</sst>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
    <numFmt numFmtId="166" formatCode="&quot;$&quot;#,##0.00"/>
    <numFmt numFmtId="167" formatCode="&quot;$&quot;#,##0"/>
  </numFmts>
  <fonts count="32">
    <font>
      <sz val="10"/>
      <name val="Arial"/>
      <family val="0"/>
    </font>
    <font>
      <b/>
      <u val="single"/>
      <sz val="10"/>
      <name val="Arial"/>
      <family val="2"/>
    </font>
    <font>
      <i/>
      <sz val="10"/>
      <name val="Arial"/>
      <family val="2"/>
    </font>
    <font>
      <sz val="8"/>
      <name val="Arial"/>
      <family val="2"/>
    </font>
    <font>
      <b/>
      <sz val="10"/>
      <name val="Arial"/>
      <family val="2"/>
    </font>
    <font>
      <u val="single"/>
      <sz val="10"/>
      <color indexed="12"/>
      <name val="Arial"/>
      <family val="2"/>
    </font>
    <font>
      <u val="single"/>
      <sz val="10"/>
      <color indexed="36"/>
      <name val="Arial"/>
      <family val="2"/>
    </font>
    <font>
      <b/>
      <i/>
      <u val="single"/>
      <sz val="16"/>
      <name val="Arial"/>
      <family val="2"/>
    </font>
    <font>
      <u val="single"/>
      <sz val="10"/>
      <name val="Arial"/>
      <family val="2"/>
    </font>
    <font>
      <b/>
      <sz val="10"/>
      <color indexed="62"/>
      <name val="Arial"/>
      <family val="2"/>
    </font>
    <font>
      <sz val="12"/>
      <name val="Arial"/>
      <family val="2"/>
    </font>
    <font>
      <b/>
      <i/>
      <u val="single"/>
      <sz val="14"/>
      <name val="Arial"/>
      <family val="2"/>
    </font>
    <font>
      <sz val="10"/>
      <color indexed="6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2"/>
      <color indexed="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double"/>
      <right>
        <color indexed="63"/>
      </right>
      <top style="double"/>
      <bottom>
        <color indexed="63"/>
      </bottom>
    </border>
    <border>
      <left>
        <color indexed="63"/>
      </left>
      <right>
        <color indexed="63"/>
      </right>
      <top style="double"/>
      <bottom>
        <color indexed="63"/>
      </bottom>
    </border>
    <border>
      <left style="medium">
        <color indexed="62"/>
      </left>
      <right style="medium">
        <color indexed="62"/>
      </right>
      <top style="medium">
        <color indexed="62"/>
      </top>
      <bottom style="medium">
        <color indexed="62"/>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thin"/>
      <top style="thin"/>
      <bottom style="thin"/>
    </border>
    <border>
      <left style="thick">
        <color indexed="8"/>
      </left>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6"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5"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0" fillId="23" borderId="7" applyNumberFormat="0" applyFont="0" applyAlignment="0" applyProtection="0"/>
    <xf numFmtId="0" fontId="26" fillId="20" borderId="8"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cellStyleXfs>
  <cellXfs count="89">
    <xf numFmtId="0" fontId="0" fillId="0" borderId="0" xfId="0" applyAlignment="1">
      <alignment/>
    </xf>
    <xf numFmtId="0" fontId="1" fillId="0" borderId="0" xfId="0" applyFont="1" applyAlignment="1" applyProtection="1">
      <alignment horizontal="center"/>
      <protection locked="0"/>
    </xf>
    <xf numFmtId="0" fontId="1" fillId="0" borderId="0" xfId="0" applyFont="1" applyAlignment="1">
      <alignment horizontal="center"/>
    </xf>
    <xf numFmtId="0" fontId="1" fillId="0" borderId="0" xfId="0" applyFont="1" applyAlignment="1">
      <alignment/>
    </xf>
    <xf numFmtId="0" fontId="2" fillId="0" borderId="0" xfId="0" applyFont="1" applyAlignment="1">
      <alignment/>
    </xf>
    <xf numFmtId="2" fontId="0" fillId="0" borderId="0" xfId="0" applyNumberFormat="1" applyAlignment="1">
      <alignment horizontal="center"/>
    </xf>
    <xf numFmtId="11" fontId="0" fillId="0" borderId="0" xfId="0" applyNumberFormat="1" applyAlignment="1">
      <alignment horizontal="center"/>
    </xf>
    <xf numFmtId="0" fontId="0" fillId="0" borderId="0" xfId="0" applyAlignment="1">
      <alignment horizontal="center"/>
    </xf>
    <xf numFmtId="0" fontId="4" fillId="0" borderId="0" xfId="0" applyFont="1" applyAlignment="1">
      <alignment/>
    </xf>
    <xf numFmtId="0" fontId="0" fillId="0" borderId="0" xfId="0" applyFont="1" applyAlignment="1">
      <alignment/>
    </xf>
    <xf numFmtId="0" fontId="4" fillId="0" borderId="0" xfId="0" applyFont="1" applyAlignment="1">
      <alignment horizontal="center"/>
    </xf>
    <xf numFmtId="4" fontId="0" fillId="0" borderId="0" xfId="0" applyNumberFormat="1" applyAlignment="1">
      <alignment/>
    </xf>
    <xf numFmtId="0" fontId="1" fillId="0" borderId="10" xfId="0" applyFont="1" applyBorder="1" applyAlignment="1">
      <alignment horizontal="center"/>
    </xf>
    <xf numFmtId="0" fontId="4" fillId="0" borderId="10" xfId="0" applyFont="1" applyBorder="1" applyAlignment="1">
      <alignment horizontal="center"/>
    </xf>
    <xf numFmtId="11" fontId="0" fillId="0" borderId="0" xfId="0" applyNumberFormat="1" applyAlignment="1">
      <alignment/>
    </xf>
    <xf numFmtId="4" fontId="0" fillId="0" borderId="0" xfId="0" applyNumberFormat="1" applyFill="1" applyBorder="1" applyAlignment="1">
      <alignment horizontal="center"/>
    </xf>
    <xf numFmtId="3" fontId="0" fillId="0" borderId="10" xfId="0" applyNumberFormat="1" applyBorder="1" applyAlignment="1">
      <alignment horizontal="center"/>
    </xf>
    <xf numFmtId="0" fontId="7" fillId="0" borderId="0" xfId="0" applyFont="1" applyAlignment="1">
      <alignment/>
    </xf>
    <xf numFmtId="0" fontId="8" fillId="0" borderId="0" xfId="0" applyFont="1" applyAlignment="1">
      <alignment/>
    </xf>
    <xf numFmtId="0" fontId="4" fillId="0" borderId="11" xfId="0" applyFont="1" applyBorder="1" applyAlignment="1">
      <alignment/>
    </xf>
    <xf numFmtId="0" fontId="4" fillId="0" borderId="12" xfId="0" applyFont="1" applyBorder="1" applyAlignment="1">
      <alignment/>
    </xf>
    <xf numFmtId="4" fontId="0" fillId="0" borderId="0" xfId="0" applyNumberFormat="1" applyFill="1" applyBorder="1" applyAlignment="1" applyProtection="1">
      <alignment horizontal="center"/>
      <protection locked="0"/>
    </xf>
    <xf numFmtId="0" fontId="9" fillId="0" borderId="0" xfId="0" applyFont="1" applyBorder="1" applyAlignment="1">
      <alignment horizontal="center"/>
    </xf>
    <xf numFmtId="3" fontId="10" fillId="0" borderId="13" xfId="0" applyNumberFormat="1" applyFont="1" applyFill="1" applyBorder="1" applyAlignment="1" applyProtection="1">
      <alignment horizontal="center"/>
      <protection locked="0"/>
    </xf>
    <xf numFmtId="0" fontId="0" fillId="0" borderId="12" xfId="0" applyBorder="1" applyAlignment="1">
      <alignment/>
    </xf>
    <xf numFmtId="0" fontId="4" fillId="0" borderId="12" xfId="0" applyFont="1" applyBorder="1" applyAlignment="1">
      <alignment horizontal="center"/>
    </xf>
    <xf numFmtId="0" fontId="0" fillId="0" borderId="14" xfId="0" applyBorder="1" applyAlignment="1">
      <alignment/>
    </xf>
    <xf numFmtId="0" fontId="1" fillId="0" borderId="15" xfId="0" applyFont="1" applyBorder="1" applyAlignment="1" applyProtection="1">
      <alignment/>
      <protection locked="0"/>
    </xf>
    <xf numFmtId="0" fontId="1" fillId="0" borderId="0" xfId="0" applyFont="1" applyBorder="1" applyAlignment="1">
      <alignment horizontal="center"/>
    </xf>
    <xf numFmtId="0" fontId="1" fillId="0" borderId="0" xfId="0" applyFont="1" applyBorder="1" applyAlignment="1" applyProtection="1">
      <alignment horizontal="center"/>
      <protection locked="0"/>
    </xf>
    <xf numFmtId="0" fontId="0" fillId="0" borderId="16" xfId="0" applyBorder="1" applyAlignment="1">
      <alignment/>
    </xf>
    <xf numFmtId="0" fontId="0" fillId="0" borderId="15" xfId="0" applyBorder="1" applyAlignment="1">
      <alignment/>
    </xf>
    <xf numFmtId="0" fontId="0" fillId="0" borderId="0" xfId="0" applyBorder="1" applyAlignment="1">
      <alignment/>
    </xf>
    <xf numFmtId="0" fontId="0" fillId="0" borderId="17" xfId="0" applyBorder="1" applyAlignment="1">
      <alignment/>
    </xf>
    <xf numFmtId="0" fontId="0" fillId="0" borderId="18" xfId="0" applyBorder="1" applyAlignment="1">
      <alignment/>
    </xf>
    <xf numFmtId="4" fontId="0" fillId="0" borderId="18" xfId="0" applyNumberFormat="1" applyFill="1" applyBorder="1" applyAlignment="1" applyProtection="1">
      <alignment horizontal="center"/>
      <protection locked="0"/>
    </xf>
    <xf numFmtId="0" fontId="0" fillId="0" borderId="19" xfId="0" applyBorder="1" applyAlignment="1">
      <alignment/>
    </xf>
    <xf numFmtId="0" fontId="0" fillId="0" borderId="0" xfId="0" applyFont="1" applyBorder="1" applyAlignment="1">
      <alignment/>
    </xf>
    <xf numFmtId="4" fontId="0" fillId="0" borderId="12" xfId="0" applyNumberFormat="1" applyFill="1" applyBorder="1" applyAlignment="1" applyProtection="1">
      <alignment horizontal="center"/>
      <protection locked="0"/>
    </xf>
    <xf numFmtId="2" fontId="0" fillId="0" borderId="0" xfId="0" applyNumberFormat="1" applyFill="1" applyBorder="1" applyAlignment="1">
      <alignment horizontal="center"/>
    </xf>
    <xf numFmtId="0" fontId="4" fillId="0" borderId="0" xfId="0" applyFont="1" applyBorder="1" applyAlignment="1">
      <alignment/>
    </xf>
    <xf numFmtId="4" fontId="10" fillId="4" borderId="0" xfId="0" applyNumberFormat="1" applyFont="1" applyFill="1" applyBorder="1" applyAlignment="1">
      <alignment horizontal="right"/>
    </xf>
    <xf numFmtId="0" fontId="4" fillId="0" borderId="18" xfId="0" applyFont="1" applyBorder="1" applyAlignment="1">
      <alignment/>
    </xf>
    <xf numFmtId="4" fontId="0" fillId="0" borderId="18" xfId="0" applyNumberFormat="1" applyFill="1" applyBorder="1" applyAlignment="1">
      <alignment horizontal="center"/>
    </xf>
    <xf numFmtId="3" fontId="0" fillId="0" borderId="0" xfId="0" applyNumberFormat="1" applyFont="1" applyFill="1" applyBorder="1" applyAlignment="1" applyProtection="1">
      <alignment horizontal="center" wrapText="1"/>
      <protection locked="0"/>
    </xf>
    <xf numFmtId="3" fontId="10" fillId="0" borderId="13" xfId="0" applyNumberFormat="1" applyFont="1" applyFill="1" applyBorder="1" applyAlignment="1" applyProtection="1">
      <alignment horizontal="center" wrapText="1"/>
      <protection locked="0"/>
    </xf>
    <xf numFmtId="0" fontId="4" fillId="0" borderId="0" xfId="0" applyFont="1" applyBorder="1" applyAlignment="1">
      <alignment horizontal="center"/>
    </xf>
    <xf numFmtId="3" fontId="10" fillId="0" borderId="0" xfId="0" applyNumberFormat="1" applyFont="1" applyFill="1" applyAlignment="1">
      <alignment horizontal="right"/>
    </xf>
    <xf numFmtId="4" fontId="0" fillId="0" borderId="12" xfId="0" applyNumberFormat="1" applyFill="1" applyBorder="1" applyAlignment="1">
      <alignment horizontal="center"/>
    </xf>
    <xf numFmtId="0" fontId="0" fillId="0" borderId="15" xfId="0" applyFont="1" applyBorder="1" applyAlignment="1">
      <alignment/>
    </xf>
    <xf numFmtId="3" fontId="10" fillId="4" borderId="0" xfId="0" applyNumberFormat="1" applyFont="1" applyFill="1" applyBorder="1" applyAlignment="1">
      <alignment horizontal="right"/>
    </xf>
    <xf numFmtId="0" fontId="4" fillId="0" borderId="18" xfId="0" applyFont="1" applyBorder="1" applyAlignment="1">
      <alignment horizontal="center"/>
    </xf>
    <xf numFmtId="0" fontId="0" fillId="0" borderId="18" xfId="0" applyFont="1" applyBorder="1" applyAlignment="1">
      <alignment/>
    </xf>
    <xf numFmtId="0" fontId="0" fillId="0" borderId="12" xfId="0" applyFont="1" applyBorder="1" applyAlignment="1">
      <alignment/>
    </xf>
    <xf numFmtId="1" fontId="0" fillId="0" borderId="0" xfId="0" applyNumberFormat="1" applyFont="1" applyFill="1" applyBorder="1" applyAlignment="1" applyProtection="1">
      <alignment horizontal="center" wrapText="1"/>
      <protection locked="0"/>
    </xf>
    <xf numFmtId="4" fontId="0" fillId="0" borderId="18" xfId="0" applyNumberFormat="1" applyBorder="1" applyAlignment="1">
      <alignment/>
    </xf>
    <xf numFmtId="0" fontId="2" fillId="0" borderId="11" xfId="0" applyFont="1" applyBorder="1" applyAlignment="1">
      <alignment/>
    </xf>
    <xf numFmtId="4" fontId="0" fillId="0" borderId="12" xfId="0" applyNumberFormat="1" applyBorder="1" applyAlignment="1">
      <alignment/>
    </xf>
    <xf numFmtId="3" fontId="10" fillId="4" borderId="13" xfId="0" applyNumberFormat="1" applyFont="1" applyFill="1" applyBorder="1" applyAlignment="1">
      <alignment/>
    </xf>
    <xf numFmtId="0" fontId="11" fillId="0" borderId="0" xfId="0" applyFont="1" applyAlignment="1">
      <alignment/>
    </xf>
    <xf numFmtId="0" fontId="1" fillId="0" borderId="12" xfId="0" applyFont="1" applyBorder="1" applyAlignment="1" applyProtection="1">
      <alignment horizontal="center"/>
      <protection locked="0"/>
    </xf>
    <xf numFmtId="2" fontId="10" fillId="4" borderId="0" xfId="0" applyNumberFormat="1" applyFont="1" applyFill="1" applyBorder="1" applyAlignment="1">
      <alignment horizontal="right"/>
    </xf>
    <xf numFmtId="2" fontId="0" fillId="0" borderId="18" xfId="0" applyNumberFormat="1" applyFill="1" applyBorder="1" applyAlignment="1">
      <alignment horizontal="center"/>
    </xf>
    <xf numFmtId="2" fontId="0" fillId="0" borderId="12" xfId="0" applyNumberFormat="1" applyFill="1" applyBorder="1" applyAlignment="1">
      <alignment horizontal="center"/>
    </xf>
    <xf numFmtId="3" fontId="10" fillId="4" borderId="0" xfId="0" applyNumberFormat="1" applyFont="1" applyFill="1" applyBorder="1" applyAlignment="1">
      <alignment/>
    </xf>
    <xf numFmtId="0" fontId="0" fillId="0" borderId="0" xfId="0" applyFont="1" applyAlignment="1">
      <alignment/>
    </xf>
    <xf numFmtId="0" fontId="0" fillId="0" borderId="0" xfId="0" applyFont="1" applyFill="1" applyBorder="1" applyAlignment="1">
      <alignment/>
    </xf>
    <xf numFmtId="167" fontId="10" fillId="0" borderId="13" xfId="0" applyNumberFormat="1" applyFont="1" applyFill="1" applyBorder="1" applyAlignment="1" applyProtection="1">
      <alignment horizontal="center"/>
      <protection locked="0"/>
    </xf>
    <xf numFmtId="0" fontId="0" fillId="0" borderId="0" xfId="0" applyFont="1" applyAlignment="1">
      <alignment horizontal="left"/>
    </xf>
    <xf numFmtId="0" fontId="4" fillId="0" borderId="15" xfId="0" applyFont="1" applyBorder="1" applyAlignment="1">
      <alignment/>
    </xf>
    <xf numFmtId="3" fontId="30" fillId="0" borderId="10" xfId="0" applyNumberFormat="1" applyFont="1" applyBorder="1" applyAlignment="1">
      <alignment horizontal="center"/>
    </xf>
    <xf numFmtId="3" fontId="30" fillId="0" borderId="20" xfId="0" applyNumberFormat="1" applyFont="1" applyBorder="1" applyAlignment="1">
      <alignment horizontal="center"/>
    </xf>
    <xf numFmtId="3" fontId="30" fillId="0" borderId="10" xfId="0" applyNumberFormat="1" applyFont="1" applyBorder="1" applyAlignment="1">
      <alignment horizontal="center" vertical="top" wrapText="1"/>
    </xf>
    <xf numFmtId="3" fontId="0" fillId="0" borderId="0" xfId="0" applyNumberFormat="1" applyFont="1" applyBorder="1" applyAlignment="1">
      <alignment horizontal="center"/>
    </xf>
    <xf numFmtId="0" fontId="0" fillId="0" borderId="0" xfId="0" applyFont="1" applyAlignment="1">
      <alignment horizontal="center"/>
    </xf>
    <xf numFmtId="0" fontId="5" fillId="0" borderId="0" xfId="53" applyAlignment="1" applyProtection="1">
      <alignment horizontal="center"/>
      <protection/>
    </xf>
    <xf numFmtId="0" fontId="5" fillId="0" borderId="0" xfId="53" applyNumberFormat="1" applyAlignment="1" applyProtection="1">
      <alignment horizontal="center"/>
      <protection/>
    </xf>
    <xf numFmtId="0" fontId="5" fillId="0" borderId="16" xfId="53" applyBorder="1" applyAlignment="1" applyProtection="1">
      <alignment horizontal="center"/>
      <protection/>
    </xf>
    <xf numFmtId="0" fontId="5" fillId="0" borderId="16" xfId="53" applyNumberFormat="1" applyBorder="1" applyAlignment="1" applyProtection="1">
      <alignment horizontal="center"/>
      <protection/>
    </xf>
    <xf numFmtId="0" fontId="2" fillId="0" borderId="0" xfId="0" applyFont="1" applyBorder="1" applyAlignment="1">
      <alignment horizontal="center"/>
    </xf>
    <xf numFmtId="0" fontId="12" fillId="0" borderId="0" xfId="0" applyFont="1" applyBorder="1" applyAlignment="1">
      <alignment/>
    </xf>
    <xf numFmtId="3" fontId="0" fillId="4" borderId="13" xfId="0" applyNumberFormat="1" applyFont="1" applyFill="1" applyBorder="1" applyAlignment="1" applyProtection="1">
      <alignment horizontal="center"/>
      <protection locked="0"/>
    </xf>
    <xf numFmtId="3" fontId="31" fillId="0" borderId="18" xfId="0" applyNumberFormat="1" applyFont="1" applyFill="1" applyBorder="1" applyAlignment="1">
      <alignment horizontal="center"/>
    </xf>
    <xf numFmtId="0" fontId="31" fillId="0" borderId="0" xfId="0" applyFont="1" applyBorder="1" applyAlignment="1">
      <alignment horizontal="right"/>
    </xf>
    <xf numFmtId="0" fontId="4" fillId="0" borderId="13" xfId="0" applyFont="1" applyBorder="1" applyAlignment="1" applyProtection="1">
      <alignment horizontal="center"/>
      <protection locked="0"/>
    </xf>
    <xf numFmtId="3" fontId="0" fillId="4" borderId="0" xfId="0" applyNumberFormat="1" applyFont="1" applyFill="1" applyBorder="1" applyAlignment="1" applyProtection="1">
      <alignment horizontal="center"/>
      <protection/>
    </xf>
    <xf numFmtId="0" fontId="12" fillId="0" borderId="0" xfId="0" applyFont="1" applyBorder="1" applyAlignment="1">
      <alignment horizontal="center"/>
    </xf>
    <xf numFmtId="0" fontId="9" fillId="0" borderId="21" xfId="0" applyFont="1" applyBorder="1" applyAlignment="1">
      <alignment horizontal="right"/>
    </xf>
    <xf numFmtId="0" fontId="0" fillId="0" borderId="0" xfId="0" applyFont="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factfinder.census.gov/servlet/ThematicMapFramesetServlet?_bm=y&amp;-geo_id=01000US&amp;-tm_name=ACS_2006_EST_G00_M00700&amp;-ds_name=ACS_2006_EST_G00_&amp;-_MapEvent=displayBy&amp;-_dBy=040" TargetMode="External" /><Relationship Id="rId2" Type="http://schemas.openxmlformats.org/officeDocument/2006/relationships/hyperlink" Target="http://factfinder.census.gov/servlet/SAFFPopulation?_submenuId=population_0&amp;_sse=on"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factfinder.census.gov/servlet/ThematicMapFramesetServlet?_bm=y&amp;-geo_id=01000US&amp;-tm_name=ACS_2006_EST_G00_M00700&amp;-ds_name=ACS_2006_EST_G00_&amp;-_MapEvent=displayBy&amp;-_dBy=040" TargetMode="External" /><Relationship Id="rId2" Type="http://schemas.openxmlformats.org/officeDocument/2006/relationships/hyperlink" Target="http://factfinder.census.gov/servlet/SAFFPopulation?_submenuId=population_0&amp;_sse=on"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46"/>
  <sheetViews>
    <sheetView tabSelected="1" zoomScalePageLayoutView="0" workbookViewId="0" topLeftCell="A1">
      <selection activeCell="E11" sqref="E11"/>
    </sheetView>
  </sheetViews>
  <sheetFormatPr defaultColWidth="9.140625" defaultRowHeight="12.75"/>
  <cols>
    <col min="1" max="1" width="11.57421875" style="0" customWidth="1"/>
    <col min="2" max="2" width="9.28125" style="0" customWidth="1"/>
    <col min="3" max="3" width="24.140625" style="0" customWidth="1"/>
    <col min="4" max="4" width="23.421875" style="0" customWidth="1"/>
    <col min="5" max="5" width="54.7109375" style="0" customWidth="1"/>
  </cols>
  <sheetData>
    <row r="1" spans="1:2" ht="20.25">
      <c r="A1" s="17" t="s">
        <v>71</v>
      </c>
      <c r="B1" s="17"/>
    </row>
    <row r="2" spans="1:2" ht="12.75">
      <c r="A2" s="4"/>
      <c r="B2" s="4"/>
    </row>
    <row r="3" spans="1:3" ht="12.75">
      <c r="A3" s="18" t="s">
        <v>57</v>
      </c>
      <c r="B3" s="9" t="s">
        <v>67</v>
      </c>
      <c r="C3" s="18"/>
    </row>
    <row r="4" spans="1:3" ht="12.75">
      <c r="A4" s="18"/>
      <c r="B4" s="9" t="s">
        <v>61</v>
      </c>
      <c r="C4" s="18"/>
    </row>
    <row r="5" spans="2:3" ht="12.75">
      <c r="B5" s="9" t="s">
        <v>58</v>
      </c>
      <c r="C5" s="9"/>
    </row>
    <row r="6" spans="1:3" ht="12.75">
      <c r="A6" s="4"/>
      <c r="B6" s="4"/>
      <c r="C6" s="4"/>
    </row>
    <row r="7" spans="1:3" ht="12.75">
      <c r="A7" s="4"/>
      <c r="B7" s="4"/>
      <c r="C7" s="4"/>
    </row>
    <row r="8" spans="1:3" ht="13.5" thickBot="1">
      <c r="A8" s="4" t="s">
        <v>45</v>
      </c>
      <c r="B8" s="4"/>
      <c r="C8" s="4"/>
    </row>
    <row r="9" spans="1:5" ht="13.5" thickTop="1">
      <c r="A9" s="19" t="s">
        <v>46</v>
      </c>
      <c r="B9" s="20" t="s">
        <v>83</v>
      </c>
      <c r="C9" s="24"/>
      <c r="D9" s="25"/>
      <c r="E9" s="26"/>
    </row>
    <row r="10" spans="1:5" ht="12.75">
      <c r="A10" s="27"/>
      <c r="B10" s="40" t="s">
        <v>84</v>
      </c>
      <c r="C10" s="28"/>
      <c r="D10" s="29"/>
      <c r="E10" s="30"/>
    </row>
    <row r="11" spans="1:5" ht="13.5" thickBot="1">
      <c r="A11" s="27"/>
      <c r="B11" s="40"/>
      <c r="C11" s="28"/>
      <c r="D11" s="29"/>
      <c r="E11" s="30"/>
    </row>
    <row r="12" spans="1:5" ht="13.5" thickBot="1">
      <c r="A12" s="87" t="s">
        <v>47</v>
      </c>
      <c r="B12" s="84"/>
      <c r="D12" s="29"/>
      <c r="E12" s="30"/>
    </row>
    <row r="13" spans="1:5" ht="12.75">
      <c r="A13" s="27"/>
      <c r="B13" s="22"/>
      <c r="C13" s="79" t="s">
        <v>85</v>
      </c>
      <c r="D13" s="29"/>
      <c r="E13" s="30"/>
    </row>
    <row r="14" spans="1:5" ht="13.5" customHeight="1">
      <c r="A14" s="31"/>
      <c r="C14" s="85">
        <f>IF($B$12="","",VLOOKUP($B$12,'State Variable Input Values'!$A$2:$F$22,3,FALSE))</f>
      </c>
      <c r="D14" s="37" t="s">
        <v>48</v>
      </c>
      <c r="E14" s="30"/>
    </row>
    <row r="15" spans="1:5" ht="13.5" customHeight="1">
      <c r="A15" s="31"/>
      <c r="B15" s="22"/>
      <c r="C15" s="85">
        <f>IF($B$12="","",VLOOKUP($B$12,'State Variable Input Values'!$A$2:$F$22,4,FALSE))</f>
      </c>
      <c r="D15" s="37" t="s">
        <v>49</v>
      </c>
      <c r="E15" s="30"/>
    </row>
    <row r="16" spans="1:5" ht="13.5" thickBot="1">
      <c r="A16" s="33"/>
      <c r="B16" s="34"/>
      <c r="C16" s="35"/>
      <c r="D16" s="34"/>
      <c r="E16" s="36"/>
    </row>
    <row r="17" spans="1:5" ht="13.5" thickTop="1">
      <c r="A17" s="19" t="s">
        <v>50</v>
      </c>
      <c r="B17" s="20" t="s">
        <v>107</v>
      </c>
      <c r="C17" s="38"/>
      <c r="D17" s="24"/>
      <c r="E17" s="26"/>
    </row>
    <row r="18" spans="1:5" ht="12.75">
      <c r="A18" s="69"/>
      <c r="B18" s="88" t="s">
        <v>82</v>
      </c>
      <c r="C18" s="88"/>
      <c r="D18" s="88"/>
      <c r="E18" s="77" t="s">
        <v>77</v>
      </c>
    </row>
    <row r="19" spans="1:5" ht="13.5" thickBot="1">
      <c r="A19" s="31"/>
      <c r="B19" s="32"/>
      <c r="C19" s="21"/>
      <c r="D19" s="32"/>
      <c r="E19" s="30"/>
    </row>
    <row r="20" spans="1:5" ht="14.25" customHeight="1" thickBot="1">
      <c r="A20" s="31"/>
      <c r="B20" s="86" t="s">
        <v>47</v>
      </c>
      <c r="C20" s="81">
        <f>IF($B$12="","",VLOOKUP($B$12,'State Variable Input Values'!$A$2:$F$22,5,FALSE))</f>
      </c>
      <c r="D20" s="80" t="s">
        <v>108</v>
      </c>
      <c r="E20" s="30"/>
    </row>
    <row r="21" spans="1:5" ht="12.75">
      <c r="A21" s="31"/>
      <c r="B21" s="32"/>
      <c r="C21" s="39"/>
      <c r="D21" s="32"/>
      <c r="E21" s="30"/>
    </row>
    <row r="22" spans="1:5" ht="15.75">
      <c r="A22" s="31"/>
      <c r="B22" s="83">
        <f>IF(C22&lt;0,"Check data!","")</f>
      </c>
      <c r="C22" s="41">
        <f>IF(C20="","",('Statistical Model'!B3*'Statistical Model'!C3+LN(C14/1000+0.01)*'Statistical Model'!C4+LN(C15/1000+0.01)*'Statistical Model'!C5+LN(C20+0.01)*'Statistical Model'!C6)*1000)</f>
      </c>
      <c r="D22" s="40" t="s">
        <v>59</v>
      </c>
      <c r="E22" s="30"/>
    </row>
    <row r="23" spans="1:5" ht="13.5" thickBot="1">
      <c r="A23" s="33"/>
      <c r="B23" s="42"/>
      <c r="C23" s="43"/>
      <c r="D23" s="42"/>
      <c r="E23" s="36"/>
    </row>
    <row r="24" spans="1:5" ht="13.5" thickTop="1">
      <c r="A24" s="19" t="s">
        <v>51</v>
      </c>
      <c r="B24" s="20" t="s">
        <v>110</v>
      </c>
      <c r="C24" s="48"/>
      <c r="D24" s="20"/>
      <c r="E24" s="26"/>
    </row>
    <row r="25" spans="1:5" ht="15.75" customHeight="1">
      <c r="A25" s="69"/>
      <c r="B25" s="88" t="s">
        <v>81</v>
      </c>
      <c r="C25" s="88"/>
      <c r="D25" s="88"/>
      <c r="E25" s="78" t="s">
        <v>77</v>
      </c>
    </row>
    <row r="26" spans="1:5" ht="13.5" thickBot="1">
      <c r="A26" s="31"/>
      <c r="B26" s="40"/>
      <c r="C26" s="15"/>
      <c r="D26" s="40"/>
      <c r="E26" s="30"/>
    </row>
    <row r="27" spans="1:5" ht="13.5" customHeight="1" thickBot="1">
      <c r="A27" s="49"/>
      <c r="B27" s="86" t="s">
        <v>47</v>
      </c>
      <c r="C27" s="81">
        <f>IF($B$12="","",VLOOKUP($B$12,'State Variable Input Values'!$A$2:$F$22,6,FALSE))</f>
      </c>
      <c r="D27" s="80" t="s">
        <v>109</v>
      </c>
      <c r="E27" s="30"/>
    </row>
    <row r="28" spans="1:5" ht="12.75">
      <c r="A28" s="49"/>
      <c r="B28" s="37"/>
      <c r="C28" s="44"/>
      <c r="D28" s="32"/>
      <c r="E28" s="30"/>
    </row>
    <row r="29" spans="1:5" ht="15">
      <c r="A29" s="31"/>
      <c r="B29" s="46" t="s">
        <v>52</v>
      </c>
      <c r="C29" s="50">
        <f>IF(C27="","",C22*C27)</f>
      </c>
      <c r="D29" s="40" t="s">
        <v>60</v>
      </c>
      <c r="E29" s="30"/>
    </row>
    <row r="30" spans="1:5" ht="16.5" thickBot="1">
      <c r="A30" s="33"/>
      <c r="B30" s="51"/>
      <c r="C30" s="82">
        <f>IF(C29&lt;0,"Check data!","")</f>
      </c>
      <c r="D30" s="42"/>
      <c r="E30" s="36"/>
    </row>
    <row r="31" spans="2:4" ht="15.75" thickTop="1">
      <c r="B31" s="46"/>
      <c r="C31" s="47"/>
      <c r="D31" s="8"/>
    </row>
    <row r="32" ht="12.75">
      <c r="C32" s="11"/>
    </row>
    <row r="33" spans="1:3" ht="13.5" thickBot="1">
      <c r="A33" s="4" t="s">
        <v>56</v>
      </c>
      <c r="C33" s="11"/>
    </row>
    <row r="34" spans="1:5" ht="13.5" thickTop="1">
      <c r="A34" s="19" t="s">
        <v>53</v>
      </c>
      <c r="B34" s="20" t="s">
        <v>70</v>
      </c>
      <c r="C34" s="24"/>
      <c r="D34" s="24"/>
      <c r="E34" s="26"/>
    </row>
    <row r="35" spans="1:5" ht="13.5" thickBot="1">
      <c r="A35" s="31"/>
      <c r="B35" s="32"/>
      <c r="C35" s="32"/>
      <c r="D35" s="32"/>
      <c r="E35" s="30"/>
    </row>
    <row r="36" spans="1:5" ht="16.5" customHeight="1" thickBot="1">
      <c r="A36" s="31"/>
      <c r="B36" s="22" t="s">
        <v>47</v>
      </c>
      <c r="C36" s="23"/>
      <c r="D36" s="37" t="s">
        <v>48</v>
      </c>
      <c r="E36" s="30"/>
    </row>
    <row r="37" spans="1:5" ht="16.5" customHeight="1" thickBot="1">
      <c r="A37" s="31"/>
      <c r="B37" s="22" t="s">
        <v>47</v>
      </c>
      <c r="C37" s="23"/>
      <c r="D37" s="37" t="s">
        <v>49</v>
      </c>
      <c r="E37" s="30"/>
    </row>
    <row r="38" spans="1:5" ht="16.5" customHeight="1">
      <c r="A38" s="31"/>
      <c r="B38" s="22"/>
      <c r="C38" s="54"/>
      <c r="D38" s="32"/>
      <c r="E38" s="30"/>
    </row>
    <row r="39" spans="1:5" ht="15">
      <c r="A39" s="31"/>
      <c r="B39" s="46" t="s">
        <v>52</v>
      </c>
      <c r="C39" s="50">
        <f>IF(OR(C36="",C37=""),"",('Statistical Model'!B3*'Statistical Model'!C3+LN(C36/1000+0.01)*'Statistical Model'!C4+LN(C37/1000+0.01)*'Statistical Model'!C5+LN(C20+0.01)*'Statistical Model'!C6)*1000*C27)</f>
      </c>
      <c r="D39" s="40" t="s">
        <v>68</v>
      </c>
      <c r="E39" s="30"/>
    </row>
    <row r="40" spans="1:5" ht="13.5" thickBot="1">
      <c r="A40" s="33"/>
      <c r="B40" s="34"/>
      <c r="C40" s="55"/>
      <c r="D40" s="34"/>
      <c r="E40" s="36"/>
    </row>
    <row r="41" ht="13.5" thickTop="1">
      <c r="C41" s="11"/>
    </row>
    <row r="42" ht="12.75">
      <c r="C42" s="11"/>
    </row>
    <row r="43" spans="1:3" ht="13.5" thickBot="1">
      <c r="A43" s="4" t="s">
        <v>54</v>
      </c>
      <c r="C43" s="11"/>
    </row>
    <row r="44" spans="1:5" ht="14.25" thickBot="1" thickTop="1">
      <c r="A44" s="56"/>
      <c r="B44" s="24"/>
      <c r="C44" s="57"/>
      <c r="D44" s="24"/>
      <c r="E44" s="26"/>
    </row>
    <row r="45" spans="1:5" ht="15.75" thickBot="1">
      <c r="A45" s="31"/>
      <c r="B45" s="46" t="s">
        <v>52</v>
      </c>
      <c r="C45" s="58">
        <f>IF(C39="","",C39-C29)</f>
      </c>
      <c r="D45" s="40" t="s">
        <v>55</v>
      </c>
      <c r="E45" s="30"/>
    </row>
    <row r="46" spans="1:5" ht="13.5" thickBot="1">
      <c r="A46" s="33"/>
      <c r="B46" s="34"/>
      <c r="C46" s="34"/>
      <c r="D46" s="34"/>
      <c r="E46" s="36"/>
    </row>
    <row r="47" ht="13.5" thickTop="1"/>
  </sheetData>
  <sheetProtection password="C260" sheet="1"/>
  <mergeCells count="2">
    <mergeCell ref="B18:D18"/>
    <mergeCell ref="B25:D25"/>
  </mergeCells>
  <hyperlinks>
    <hyperlink ref="E18" r:id="rId1" display="U.S. Census Bureau Fact Finder"/>
    <hyperlink ref="E25" r:id="rId2" display="U.S. Census Bureau Fact Finder"/>
  </hyperlinks>
  <printOptions/>
  <pageMargins left="0.75" right="0.75" top="1" bottom="1" header="0.5" footer="0.5"/>
  <pageSetup horizontalDpi="600" verticalDpi="600" orientation="portrait" scale="75" r:id="rId3"/>
</worksheet>
</file>

<file path=xl/worksheets/sheet2.xml><?xml version="1.0" encoding="utf-8"?>
<worksheet xmlns="http://schemas.openxmlformats.org/spreadsheetml/2006/main" xmlns:r="http://schemas.openxmlformats.org/officeDocument/2006/relationships">
  <dimension ref="A1:F26"/>
  <sheetViews>
    <sheetView zoomScalePageLayoutView="0" workbookViewId="0" topLeftCell="A1">
      <selection activeCell="A6" sqref="A6"/>
    </sheetView>
  </sheetViews>
  <sheetFormatPr defaultColWidth="9.140625" defaultRowHeight="12.75"/>
  <cols>
    <col min="2" max="2" width="16.28125" style="8" customWidth="1"/>
    <col min="3" max="3" width="20.00390625" style="0" customWidth="1"/>
    <col min="4" max="4" width="15.28125" style="0" customWidth="1"/>
    <col min="5" max="5" width="30.7109375" style="0" customWidth="1"/>
    <col min="6" max="6" width="26.8515625" style="0" customWidth="1"/>
  </cols>
  <sheetData>
    <row r="1" spans="2:6" ht="12.75">
      <c r="B1" s="12" t="s">
        <v>22</v>
      </c>
      <c r="C1" s="2" t="s">
        <v>17</v>
      </c>
      <c r="D1" s="2" t="s">
        <v>18</v>
      </c>
      <c r="E1" s="12" t="s">
        <v>19</v>
      </c>
      <c r="F1" s="12" t="s">
        <v>44</v>
      </c>
    </row>
    <row r="2" spans="1:6" ht="12.75">
      <c r="A2" t="s">
        <v>86</v>
      </c>
      <c r="B2" s="13" t="s">
        <v>23</v>
      </c>
      <c r="C2" s="16">
        <v>0</v>
      </c>
      <c r="D2" s="16">
        <v>2953700</v>
      </c>
      <c r="E2" s="70">
        <v>38783</v>
      </c>
      <c r="F2" s="71">
        <v>4627851</v>
      </c>
    </row>
    <row r="3" spans="1:6" ht="12.75">
      <c r="A3" t="s">
        <v>87</v>
      </c>
      <c r="B3" s="13" t="s">
        <v>24</v>
      </c>
      <c r="C3" s="16">
        <v>85800</v>
      </c>
      <c r="D3" s="16">
        <v>9634500</v>
      </c>
      <c r="E3" s="70">
        <v>56645</v>
      </c>
      <c r="F3" s="71">
        <v>36553215</v>
      </c>
    </row>
    <row r="4" spans="1:6" ht="12.75">
      <c r="A4" t="s">
        <v>88</v>
      </c>
      <c r="B4" s="13" t="s">
        <v>25</v>
      </c>
      <c r="C4" s="16">
        <v>22400</v>
      </c>
      <c r="D4" s="16">
        <v>204300</v>
      </c>
      <c r="E4" s="70">
        <v>63422</v>
      </c>
      <c r="F4" s="71">
        <v>3502309</v>
      </c>
    </row>
    <row r="5" spans="1:6" ht="12.75">
      <c r="A5" t="s">
        <v>89</v>
      </c>
      <c r="B5" s="13" t="s">
        <v>26</v>
      </c>
      <c r="C5" s="16">
        <v>98000</v>
      </c>
      <c r="D5" s="16">
        <v>484500</v>
      </c>
      <c r="E5" s="70">
        <v>52833</v>
      </c>
      <c r="F5" s="71">
        <v>864764</v>
      </c>
    </row>
    <row r="6" spans="1:6" ht="12.75">
      <c r="A6" t="s">
        <v>90</v>
      </c>
      <c r="B6" s="13" t="s">
        <v>27</v>
      </c>
      <c r="C6" s="16">
        <v>476700</v>
      </c>
      <c r="D6" s="16">
        <v>2751600</v>
      </c>
      <c r="E6" s="70">
        <v>45495</v>
      </c>
      <c r="F6" s="71">
        <v>18251243</v>
      </c>
    </row>
    <row r="7" spans="1:6" ht="12.75">
      <c r="A7" t="s">
        <v>91</v>
      </c>
      <c r="B7" s="13" t="s">
        <v>28</v>
      </c>
      <c r="C7" s="16">
        <v>426600</v>
      </c>
      <c r="D7" s="16">
        <v>4756600</v>
      </c>
      <c r="E7" s="70">
        <v>46832</v>
      </c>
      <c r="F7" s="71">
        <v>9544750</v>
      </c>
    </row>
    <row r="8" spans="1:6" ht="12.75">
      <c r="A8" t="s">
        <v>92</v>
      </c>
      <c r="B8" s="13" t="s">
        <v>29</v>
      </c>
      <c r="C8" s="16">
        <v>2477300</v>
      </c>
      <c r="D8" s="16">
        <v>5659200</v>
      </c>
      <c r="E8" s="70">
        <v>39337</v>
      </c>
      <c r="F8" s="71">
        <v>4293204</v>
      </c>
    </row>
    <row r="9" spans="1:6" ht="12.75">
      <c r="A9" t="s">
        <v>93</v>
      </c>
      <c r="B9" s="13" t="s">
        <v>30</v>
      </c>
      <c r="C9" s="16">
        <v>1900</v>
      </c>
      <c r="D9" s="16">
        <v>412700</v>
      </c>
      <c r="E9" s="70">
        <v>43439</v>
      </c>
      <c r="F9" s="71">
        <v>1317207</v>
      </c>
    </row>
    <row r="10" spans="1:6" ht="12.75">
      <c r="A10" t="s">
        <v>94</v>
      </c>
      <c r="B10" s="13" t="s">
        <v>31</v>
      </c>
      <c r="C10" s="16">
        <v>228600</v>
      </c>
      <c r="D10" s="16">
        <v>1616400</v>
      </c>
      <c r="E10" s="70">
        <v>65144</v>
      </c>
      <c r="F10" s="71">
        <v>5618344</v>
      </c>
    </row>
    <row r="11" spans="1:6" ht="12.75">
      <c r="A11" t="s">
        <v>95</v>
      </c>
      <c r="B11" s="13" t="s">
        <v>32</v>
      </c>
      <c r="C11" s="16">
        <v>35000</v>
      </c>
      <c r="D11" s="16">
        <v>277000</v>
      </c>
      <c r="E11" s="70">
        <v>59963</v>
      </c>
      <c r="F11" s="71">
        <v>6449755</v>
      </c>
    </row>
    <row r="12" spans="1:6" ht="12.75">
      <c r="A12" t="s">
        <v>96</v>
      </c>
      <c r="B12" s="13" t="s">
        <v>33</v>
      </c>
      <c r="C12" s="16">
        <v>53400</v>
      </c>
      <c r="D12" s="16">
        <v>5352400</v>
      </c>
      <c r="E12" s="70">
        <v>34473</v>
      </c>
      <c r="F12" s="71">
        <v>2918785</v>
      </c>
    </row>
    <row r="13" spans="1:6" ht="12.75">
      <c r="A13" t="s">
        <v>97</v>
      </c>
      <c r="B13" s="13" t="s">
        <v>34</v>
      </c>
      <c r="C13" s="16">
        <v>6500</v>
      </c>
      <c r="D13" s="16">
        <v>134400</v>
      </c>
      <c r="E13" s="70">
        <v>59683</v>
      </c>
      <c r="F13" s="71">
        <v>1315828</v>
      </c>
    </row>
    <row r="14" spans="1:6" ht="12.75">
      <c r="A14" t="s">
        <v>98</v>
      </c>
      <c r="B14" s="13" t="s">
        <v>35</v>
      </c>
      <c r="C14" s="16">
        <v>209300</v>
      </c>
      <c r="D14" s="16">
        <v>588700</v>
      </c>
      <c r="E14" s="70">
        <v>64470</v>
      </c>
      <c r="F14" s="71">
        <v>8685920</v>
      </c>
    </row>
    <row r="15" spans="1:6" ht="12.75">
      <c r="A15" t="s">
        <v>99</v>
      </c>
      <c r="B15" s="13" t="s">
        <v>36</v>
      </c>
      <c r="C15" s="16">
        <v>1600</v>
      </c>
      <c r="D15" s="16">
        <v>5417100</v>
      </c>
      <c r="E15" s="70">
        <v>51384</v>
      </c>
      <c r="F15" s="71">
        <v>19297729</v>
      </c>
    </row>
    <row r="16" spans="1:6" ht="12.75">
      <c r="A16" t="s">
        <v>100</v>
      </c>
      <c r="B16" s="13" t="s">
        <v>37</v>
      </c>
      <c r="C16" s="16">
        <v>154200</v>
      </c>
      <c r="D16" s="16">
        <v>5639300</v>
      </c>
      <c r="E16" s="70">
        <v>42625</v>
      </c>
      <c r="F16" s="71">
        <v>9061032</v>
      </c>
    </row>
    <row r="17" spans="1:6" ht="12.75">
      <c r="A17" t="s">
        <v>101</v>
      </c>
      <c r="B17" s="13" t="s">
        <v>38</v>
      </c>
      <c r="C17" s="16">
        <v>25400</v>
      </c>
      <c r="D17" s="16">
        <v>3761700</v>
      </c>
      <c r="E17" s="70">
        <v>46230</v>
      </c>
      <c r="F17" s="71">
        <v>3747455</v>
      </c>
    </row>
    <row r="18" spans="1:6" ht="12.75">
      <c r="A18" t="s">
        <v>102</v>
      </c>
      <c r="B18" s="13" t="s">
        <v>39</v>
      </c>
      <c r="C18" s="16">
        <v>6300</v>
      </c>
      <c r="D18" s="16">
        <v>21500</v>
      </c>
      <c r="E18" s="70">
        <v>51814</v>
      </c>
      <c r="F18" s="71">
        <v>1057832</v>
      </c>
    </row>
    <row r="19" spans="1:6" ht="12.75">
      <c r="A19" t="s">
        <v>103</v>
      </c>
      <c r="B19" s="13" t="s">
        <v>40</v>
      </c>
      <c r="C19" s="16">
        <v>413400</v>
      </c>
      <c r="D19" s="16">
        <v>2574200</v>
      </c>
      <c r="E19" s="70">
        <v>41100</v>
      </c>
      <c r="F19" s="71">
        <v>4407709</v>
      </c>
    </row>
    <row r="20" spans="1:6" ht="12.75">
      <c r="A20" t="s">
        <v>104</v>
      </c>
      <c r="B20" s="13" t="s">
        <v>41</v>
      </c>
      <c r="C20" s="16">
        <v>349400</v>
      </c>
      <c r="D20" s="16">
        <v>26937900</v>
      </c>
      <c r="E20" s="70">
        <v>44922</v>
      </c>
      <c r="F20" s="71">
        <v>23904380</v>
      </c>
    </row>
    <row r="21" spans="1:6" ht="12.75">
      <c r="A21" t="s">
        <v>105</v>
      </c>
      <c r="B21" s="13" t="s">
        <v>42</v>
      </c>
      <c r="C21" s="16">
        <v>147800</v>
      </c>
      <c r="D21" s="16">
        <v>2917500</v>
      </c>
      <c r="E21" s="72">
        <v>56277</v>
      </c>
      <c r="F21" s="70">
        <v>7712091</v>
      </c>
    </row>
    <row r="22" spans="1:6" ht="12.75">
      <c r="A22" t="s">
        <v>106</v>
      </c>
      <c r="B22" s="13" t="s">
        <v>43</v>
      </c>
      <c r="C22" s="16">
        <v>43600</v>
      </c>
      <c r="D22" s="16">
        <v>6656100</v>
      </c>
      <c r="E22" s="70">
        <v>52583</v>
      </c>
      <c r="F22" s="71">
        <v>6468424</v>
      </c>
    </row>
    <row r="24" spans="5:6" ht="12.75">
      <c r="E24" s="73" t="s">
        <v>73</v>
      </c>
      <c r="F24" s="73" t="s">
        <v>74</v>
      </c>
    </row>
    <row r="25" spans="5:6" ht="12.75">
      <c r="E25" s="74" t="s">
        <v>75</v>
      </c>
      <c r="F25" s="74" t="s">
        <v>76</v>
      </c>
    </row>
    <row r="26" spans="5:6" ht="12.75">
      <c r="E26" s="75" t="s">
        <v>77</v>
      </c>
      <c r="F26" s="76" t="s">
        <v>77</v>
      </c>
    </row>
  </sheetData>
  <sheetProtection/>
  <hyperlinks>
    <hyperlink ref="E26" r:id="rId1" display="U.S. Census Bureau Fact Finder"/>
    <hyperlink ref="F26" r:id="rId2" display="U.S. Census Bureau Fact Finder"/>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E37"/>
  <sheetViews>
    <sheetView zoomScalePageLayoutView="0" workbookViewId="0" topLeftCell="A1">
      <selection activeCell="A1" sqref="A1"/>
    </sheetView>
  </sheetViews>
  <sheetFormatPr defaultColWidth="9.140625" defaultRowHeight="12.75"/>
  <cols>
    <col min="1" max="1" width="14.57421875" style="0" customWidth="1"/>
    <col min="2" max="2" width="14.28125" style="0" customWidth="1"/>
    <col min="3" max="3" width="22.28125" style="0" customWidth="1"/>
    <col min="4" max="4" width="24.28125" style="0" bestFit="1" customWidth="1"/>
    <col min="5" max="5" width="35.00390625" style="0" customWidth="1"/>
  </cols>
  <sheetData>
    <row r="1" spans="1:2" ht="18.75">
      <c r="A1" s="59" t="s">
        <v>66</v>
      </c>
      <c r="B1" s="59"/>
    </row>
    <row r="2" spans="3:4" ht="12.75">
      <c r="C2" s="7"/>
      <c r="D2" s="10"/>
    </row>
    <row r="3" spans="3:4" ht="12.75">
      <c r="C3" s="7"/>
      <c r="D3" s="10"/>
    </row>
    <row r="4" spans="1:4" ht="13.5" thickBot="1">
      <c r="A4" s="4" t="s">
        <v>45</v>
      </c>
      <c r="B4" s="4"/>
      <c r="C4" s="4"/>
      <c r="D4" s="10"/>
    </row>
    <row r="5" spans="1:5" ht="13.5" thickTop="1">
      <c r="A5" s="19" t="s">
        <v>46</v>
      </c>
      <c r="B5" s="20" t="s">
        <v>80</v>
      </c>
      <c r="C5" s="24"/>
      <c r="D5" s="60"/>
      <c r="E5" s="26"/>
    </row>
    <row r="6" spans="1:5" ht="13.5" thickBot="1">
      <c r="A6" s="31"/>
      <c r="B6" s="32"/>
      <c r="C6" s="32"/>
      <c r="D6" s="32"/>
      <c r="E6" s="30"/>
    </row>
    <row r="7" spans="1:5" ht="16.5" customHeight="1" thickBot="1">
      <c r="A7" s="31"/>
      <c r="B7" s="22" t="s">
        <v>47</v>
      </c>
      <c r="C7" s="23">
        <v>476700</v>
      </c>
      <c r="D7" s="37" t="s">
        <v>48</v>
      </c>
      <c r="E7" s="30"/>
    </row>
    <row r="8" spans="1:5" ht="16.5" customHeight="1" thickBot="1">
      <c r="A8" s="31"/>
      <c r="B8" s="22" t="s">
        <v>47</v>
      </c>
      <c r="C8" s="23">
        <v>2751600</v>
      </c>
      <c r="D8" s="37" t="s">
        <v>49</v>
      </c>
      <c r="E8" s="30"/>
    </row>
    <row r="9" spans="1:5" ht="13.5" thickBot="1">
      <c r="A9" s="33"/>
      <c r="B9" s="34"/>
      <c r="C9" s="35"/>
      <c r="D9" s="52"/>
      <c r="E9" s="36"/>
    </row>
    <row r="10" spans="1:5" ht="13.5" thickTop="1">
      <c r="A10" s="19" t="s">
        <v>50</v>
      </c>
      <c r="B10" s="20" t="s">
        <v>79</v>
      </c>
      <c r="C10" s="38"/>
      <c r="D10" s="53"/>
      <c r="E10" s="26"/>
    </row>
    <row r="11" spans="1:5" ht="13.5" thickBot="1">
      <c r="A11" s="31"/>
      <c r="B11" s="32"/>
      <c r="C11" s="21"/>
      <c r="D11" s="37"/>
      <c r="E11" s="30"/>
    </row>
    <row r="12" spans="1:5" ht="15.75" thickBot="1">
      <c r="A12" s="31"/>
      <c r="B12" s="22" t="s">
        <v>47</v>
      </c>
      <c r="C12" s="67">
        <v>45495</v>
      </c>
      <c r="D12" s="37"/>
      <c r="E12" s="30"/>
    </row>
    <row r="13" spans="1:5" ht="12.75">
      <c r="A13" s="31"/>
      <c r="B13" s="22"/>
      <c r="C13" s="32"/>
      <c r="D13" s="32"/>
      <c r="E13" s="30"/>
    </row>
    <row r="14" spans="1:5" ht="15">
      <c r="A14" s="31"/>
      <c r="B14" s="46" t="s">
        <v>52</v>
      </c>
      <c r="C14" s="61">
        <f>('Statistical Model'!B3*'Statistical Model'!C3+LN(C7/1000+0.01)*'Statistical Model'!C4+LN(C8/1000+0.01)*'Statistical Model'!C5+LN(C12+0.01)*'Statistical Model'!C6)*1000</f>
        <v>0.7707954884735944</v>
      </c>
      <c r="D14" s="40" t="s">
        <v>59</v>
      </c>
      <c r="E14" s="30"/>
    </row>
    <row r="15" spans="1:5" ht="13.5" thickBot="1">
      <c r="A15" s="33"/>
      <c r="B15" s="34"/>
      <c r="C15" s="62"/>
      <c r="D15" s="42"/>
      <c r="E15" s="36"/>
    </row>
    <row r="16" spans="1:5" ht="13.5" thickTop="1">
      <c r="A16" s="19" t="s">
        <v>51</v>
      </c>
      <c r="B16" s="20" t="s">
        <v>78</v>
      </c>
      <c r="C16" s="63"/>
      <c r="D16" s="20"/>
      <c r="E16" s="26"/>
    </row>
    <row r="17" spans="1:5" ht="13.5" thickBot="1">
      <c r="A17" s="31"/>
      <c r="B17" s="32"/>
      <c r="C17" s="39"/>
      <c r="D17" s="40"/>
      <c r="E17" s="30"/>
    </row>
    <row r="18" spans="1:5" ht="15.75" thickBot="1">
      <c r="A18" s="31"/>
      <c r="B18" s="22" t="s">
        <v>47</v>
      </c>
      <c r="C18" s="45">
        <v>18251243</v>
      </c>
      <c r="D18" s="37"/>
      <c r="E18" s="30"/>
    </row>
    <row r="19" spans="1:5" ht="12.75">
      <c r="A19" s="31"/>
      <c r="B19" s="22"/>
      <c r="C19" s="44"/>
      <c r="D19" s="37"/>
      <c r="E19" s="30"/>
    </row>
    <row r="20" spans="1:5" ht="15">
      <c r="A20" s="31"/>
      <c r="B20" s="46" t="s">
        <v>52</v>
      </c>
      <c r="C20" s="64">
        <f>C14*C18</f>
        <v>14067975.76343527</v>
      </c>
      <c r="D20" s="40" t="s">
        <v>60</v>
      </c>
      <c r="E20" s="30"/>
    </row>
    <row r="21" spans="1:5" ht="13.5" thickBot="1">
      <c r="A21" s="33"/>
      <c r="B21" s="34"/>
      <c r="C21" s="34"/>
      <c r="D21" s="34"/>
      <c r="E21" s="36"/>
    </row>
    <row r="22" ht="13.5" thickTop="1"/>
    <row r="24" ht="13.5" thickBot="1">
      <c r="A24" s="4" t="s">
        <v>56</v>
      </c>
    </row>
    <row r="25" spans="1:5" ht="13.5" thickTop="1">
      <c r="A25" s="19" t="s">
        <v>53</v>
      </c>
      <c r="B25" s="20" t="s">
        <v>70</v>
      </c>
      <c r="C25" s="24"/>
      <c r="D25" s="24"/>
      <c r="E25" s="26"/>
    </row>
    <row r="26" spans="1:5" ht="13.5" thickBot="1">
      <c r="A26" s="31"/>
      <c r="B26" s="32"/>
      <c r="C26" s="32"/>
      <c r="D26" s="32"/>
      <c r="E26" s="30"/>
    </row>
    <row r="27" spans="1:5" ht="16.5" customHeight="1" thickBot="1">
      <c r="A27" s="31"/>
      <c r="B27" s="22" t="s">
        <v>47</v>
      </c>
      <c r="C27" s="23">
        <v>500000</v>
      </c>
      <c r="D27" s="37" t="s">
        <v>48</v>
      </c>
      <c r="E27" s="30"/>
    </row>
    <row r="28" spans="1:5" ht="16.5" customHeight="1" thickBot="1">
      <c r="A28" s="31"/>
      <c r="B28" s="22" t="s">
        <v>47</v>
      </c>
      <c r="C28" s="23">
        <v>2500000</v>
      </c>
      <c r="D28" s="37" t="s">
        <v>49</v>
      </c>
      <c r="E28" s="30"/>
    </row>
    <row r="29" spans="1:5" ht="16.5" customHeight="1">
      <c r="A29" s="31"/>
      <c r="B29" s="22"/>
      <c r="C29" s="44"/>
      <c r="D29" s="32"/>
      <c r="E29" s="30"/>
    </row>
    <row r="30" spans="1:5" ht="15">
      <c r="A30" s="31"/>
      <c r="B30" s="46" t="s">
        <v>52</v>
      </c>
      <c r="C30" s="50">
        <f>('Statistical Model'!B3*'Statistical Model'!C3+LN(C27/1000+0.01)*'Statistical Model'!C4+LN(C28/1000+0.01)*'Statistical Model'!C5+LN(C12+0.01)*'Statistical Model'!C6)*1000*C18</f>
        <v>14477070.973312845</v>
      </c>
      <c r="D30" s="40" t="s">
        <v>69</v>
      </c>
      <c r="E30" s="30"/>
    </row>
    <row r="31" spans="1:5" ht="13.5" thickBot="1">
      <c r="A31" s="33"/>
      <c r="B31" s="34"/>
      <c r="C31" s="34"/>
      <c r="D31" s="34"/>
      <c r="E31" s="36"/>
    </row>
    <row r="32" ht="13.5" thickTop="1"/>
    <row r="34" ht="13.5" thickBot="1">
      <c r="A34" s="4" t="s">
        <v>54</v>
      </c>
    </row>
    <row r="35" spans="1:5" ht="14.25" thickBot="1" thickTop="1">
      <c r="A35" s="56"/>
      <c r="B35" s="24"/>
      <c r="C35" s="24"/>
      <c r="D35" s="24"/>
      <c r="E35" s="26"/>
    </row>
    <row r="36" spans="1:5" ht="15.75" thickBot="1">
      <c r="A36" s="31"/>
      <c r="B36" s="46" t="s">
        <v>52</v>
      </c>
      <c r="C36" s="58">
        <f>C30-C20</f>
        <v>409095.2098775748</v>
      </c>
      <c r="D36" s="40" t="s">
        <v>65</v>
      </c>
      <c r="E36" s="30"/>
    </row>
    <row r="37" spans="1:5" ht="13.5" thickBot="1">
      <c r="A37" s="33"/>
      <c r="B37" s="34"/>
      <c r="C37" s="34"/>
      <c r="D37" s="34"/>
      <c r="E37" s="36"/>
    </row>
    <row r="38" ht="13.5" thickTop="1"/>
  </sheetData>
  <sheetProtection password="C790" sheet="1"/>
  <printOptions/>
  <pageMargins left="0.75" right="0.75" top="1" bottom="1" header="0.5" footer="0.5"/>
  <pageSetup horizontalDpi="600" verticalDpi="600" orientation="portrait" scale="80" r:id="rId1"/>
</worksheet>
</file>

<file path=xl/worksheets/sheet4.xml><?xml version="1.0" encoding="utf-8"?>
<worksheet xmlns="http://schemas.openxmlformats.org/spreadsheetml/2006/main" xmlns:r="http://schemas.openxmlformats.org/officeDocument/2006/relationships">
  <dimension ref="A1:B15"/>
  <sheetViews>
    <sheetView zoomScalePageLayoutView="0" workbookViewId="0" topLeftCell="A1">
      <selection activeCell="A1" sqref="A1"/>
    </sheetView>
  </sheetViews>
  <sheetFormatPr defaultColWidth="9.140625" defaultRowHeight="12.75"/>
  <cols>
    <col min="1" max="1" width="30.57421875" style="0" customWidth="1"/>
    <col min="2" max="2" width="177.28125" style="0" bestFit="1" customWidth="1"/>
  </cols>
  <sheetData>
    <row r="1" spans="1:2" ht="12.75">
      <c r="A1" s="3" t="s">
        <v>0</v>
      </c>
      <c r="B1" s="3" t="s">
        <v>5</v>
      </c>
    </row>
    <row r="3" spans="1:2" ht="12.75">
      <c r="A3" s="8" t="s">
        <v>11</v>
      </c>
      <c r="B3" s="68" t="s">
        <v>72</v>
      </c>
    </row>
    <row r="4" spans="1:2" ht="12.75">
      <c r="A4" s="8" t="s">
        <v>7</v>
      </c>
      <c r="B4" s="9" t="s">
        <v>20</v>
      </c>
    </row>
    <row r="5" spans="1:2" ht="12.75">
      <c r="A5" s="8" t="s">
        <v>8</v>
      </c>
      <c r="B5" s="9" t="s">
        <v>21</v>
      </c>
    </row>
    <row r="6" spans="1:2" ht="12.75">
      <c r="A6" s="8" t="s">
        <v>9</v>
      </c>
      <c r="B6" s="9" t="s">
        <v>16</v>
      </c>
    </row>
    <row r="7" spans="1:2" ht="12.75">
      <c r="A7" s="9"/>
      <c r="B7" s="9"/>
    </row>
    <row r="8" spans="1:2" ht="12.75">
      <c r="A8" s="9"/>
      <c r="B8" s="9"/>
    </row>
    <row r="9" spans="1:2" ht="12.75">
      <c r="A9" s="8" t="s">
        <v>12</v>
      </c>
      <c r="B9" s="65" t="s">
        <v>62</v>
      </c>
    </row>
    <row r="10" spans="1:2" ht="12.75">
      <c r="A10" s="9"/>
      <c r="B10" s="66" t="s">
        <v>63</v>
      </c>
    </row>
    <row r="11" ht="12.75">
      <c r="A11" s="9"/>
    </row>
    <row r="12" spans="1:2" ht="12.75">
      <c r="A12" s="9"/>
      <c r="B12" s="8" t="s">
        <v>64</v>
      </c>
    </row>
    <row r="13" ht="12.75">
      <c r="B13" s="9" t="s">
        <v>13</v>
      </c>
    </row>
    <row r="14" ht="12.75">
      <c r="B14" s="9" t="s">
        <v>14</v>
      </c>
    </row>
    <row r="15" ht="12.75">
      <c r="B15" s="9" t="s">
        <v>15</v>
      </c>
    </row>
  </sheetData>
  <sheetProtection/>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E15"/>
  <sheetViews>
    <sheetView zoomScalePageLayoutView="0" workbookViewId="0" topLeftCell="A1">
      <selection activeCell="A1" sqref="A1"/>
    </sheetView>
  </sheetViews>
  <sheetFormatPr defaultColWidth="9.140625" defaultRowHeight="12.75"/>
  <cols>
    <col min="1" max="1" width="28.28125" style="0" customWidth="1"/>
    <col min="2" max="2" width="18.8515625" style="0" customWidth="1"/>
    <col min="3" max="3" width="17.28125" style="0" customWidth="1"/>
    <col min="4" max="4" width="17.7109375" style="0" customWidth="1"/>
    <col min="5" max="5" width="34.57421875" style="0" customWidth="1"/>
  </cols>
  <sheetData>
    <row r="1" spans="1:5" ht="12.75">
      <c r="A1" s="1" t="s">
        <v>0</v>
      </c>
      <c r="B1" s="1" t="s">
        <v>1</v>
      </c>
      <c r="C1" s="1" t="s">
        <v>2</v>
      </c>
      <c r="D1" s="2" t="s">
        <v>3</v>
      </c>
      <c r="E1" s="1" t="s">
        <v>4</v>
      </c>
    </row>
    <row r="3" spans="1:5" ht="12.75">
      <c r="A3" t="s">
        <v>6</v>
      </c>
      <c r="B3" s="5">
        <v>1</v>
      </c>
      <c r="C3" s="6">
        <v>0.014657</v>
      </c>
      <c r="D3" s="6">
        <v>0.007412</v>
      </c>
      <c r="E3" s="6">
        <f>B3*C3</f>
        <v>0.014657</v>
      </c>
    </row>
    <row r="4" spans="1:5" ht="12.75">
      <c r="A4" t="s">
        <v>7</v>
      </c>
      <c r="B4" s="5">
        <v>4.212068</v>
      </c>
      <c r="C4" s="6">
        <v>0.000106</v>
      </c>
      <c r="D4" s="6">
        <v>5.01E-05</v>
      </c>
      <c r="E4" s="6">
        <f>B4*C4</f>
        <v>0.00044647920800000004</v>
      </c>
    </row>
    <row r="5" spans="1:5" ht="12.75">
      <c r="A5" t="s">
        <v>8</v>
      </c>
      <c r="B5" s="5">
        <v>7.398734</v>
      </c>
      <c r="C5" s="6">
        <v>-0.000181</v>
      </c>
      <c r="D5" s="6">
        <v>6.01E-05</v>
      </c>
      <c r="E5" s="6">
        <f>B5*C5</f>
        <v>-0.001339170854</v>
      </c>
    </row>
    <row r="6" spans="1:5" ht="12.75">
      <c r="A6" t="s">
        <v>9</v>
      </c>
      <c r="B6" s="5">
        <v>10.79057</v>
      </c>
      <c r="C6" s="6">
        <v>-0.001222</v>
      </c>
      <c r="D6" s="6">
        <v>0.00067</v>
      </c>
      <c r="E6" s="6">
        <f>B6*C6</f>
        <v>-0.013186076540000001</v>
      </c>
    </row>
    <row r="7" spans="2:5" ht="12.75">
      <c r="B7" s="5"/>
      <c r="C7" s="6"/>
      <c r="D7" s="6"/>
      <c r="E7" s="6" t="s">
        <v>10</v>
      </c>
    </row>
    <row r="8" spans="1:5" ht="12.75">
      <c r="A8" s="8" t="s">
        <v>11</v>
      </c>
      <c r="B8" s="5"/>
      <c r="C8" s="6"/>
      <c r="D8" s="6"/>
      <c r="E8" s="6">
        <f>SUM(E3:E7)</f>
        <v>0.0005782318139999996</v>
      </c>
    </row>
    <row r="9" spans="2:5" ht="12.75">
      <c r="B9" s="7"/>
      <c r="C9" s="7"/>
      <c r="D9" s="7"/>
      <c r="E9" s="7"/>
    </row>
    <row r="10" spans="2:5" ht="12.75">
      <c r="B10" s="7"/>
      <c r="C10" s="7"/>
      <c r="D10" s="7"/>
      <c r="E10" s="7"/>
    </row>
    <row r="13" ht="12.75">
      <c r="C13" s="15"/>
    </row>
    <row r="14" spans="3:5" ht="12.75">
      <c r="C14" s="15"/>
      <c r="E14" s="14"/>
    </row>
    <row r="15" ht="12.75">
      <c r="C15" s="15"/>
    </row>
  </sheetData>
  <sheetProtection password="C790" sheet="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Colorado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Leslie Richardson</dc:creator>
  <cp:keywords/>
  <dc:description/>
  <cp:lastModifiedBy>dowuser</cp:lastModifiedBy>
  <cp:lastPrinted>2007-12-14T19:03:14Z</cp:lastPrinted>
  <dcterms:created xsi:type="dcterms:W3CDTF">2007-09-10T17:21:12Z</dcterms:created>
  <dcterms:modified xsi:type="dcterms:W3CDTF">2008-07-23T14:36:58Z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