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koontz\Documents\Office\Documents\Classes\Z Other Course Material\ANEQ 476\"/>
    </mc:Choice>
  </mc:AlternateContent>
  <xr:revisionPtr revIDLastSave="0" documentId="13_ncr:1_{DB1D3652-C48E-4826-B7FE-4EAA2DCF10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sset Illustrate" sheetId="1" r:id="rId1"/>
    <sheet name="Margin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  <c r="J24" i="2"/>
  <c r="H24" i="2"/>
  <c r="H18" i="2"/>
  <c r="J18" i="2" s="1"/>
  <c r="H12" i="2"/>
  <c r="J12" i="2" s="1"/>
  <c r="H6" i="2"/>
  <c r="J6" i="2" s="1"/>
  <c r="J11" i="2" l="1"/>
  <c r="H2" i="2" l="1"/>
  <c r="J2" i="2"/>
  <c r="C8" i="2"/>
  <c r="C26" i="2" s="1"/>
  <c r="F8" i="2"/>
  <c r="F26" i="2" s="1"/>
  <c r="H8" i="2"/>
  <c r="H26" i="2" s="1"/>
  <c r="J8" i="2"/>
  <c r="J26" i="2" s="1"/>
  <c r="H11" i="2"/>
  <c r="H17" i="2" s="1"/>
  <c r="J23" i="2"/>
  <c r="C14" i="2"/>
  <c r="C27" i="2" s="1"/>
  <c r="F14" i="2"/>
  <c r="F27" i="2" s="1"/>
  <c r="H14" i="2"/>
  <c r="H27" i="2" s="1"/>
  <c r="J14" i="2"/>
  <c r="J27" i="2" s="1"/>
  <c r="C17" i="2"/>
  <c r="F17" i="2"/>
  <c r="J17" i="2"/>
  <c r="C20" i="2"/>
  <c r="D24" i="2" s="1"/>
  <c r="F20" i="2"/>
  <c r="G24" i="2" s="1"/>
  <c r="H20" i="2"/>
  <c r="I24" i="2" s="1"/>
  <c r="J20" i="2"/>
  <c r="K24" i="2" s="1"/>
  <c r="C22" i="2"/>
  <c r="F22" i="2"/>
  <c r="H22" i="2"/>
  <c r="J22" i="2"/>
  <c r="J28" i="2" s="1"/>
  <c r="C23" i="2"/>
  <c r="F23" i="2"/>
  <c r="B4" i="1"/>
  <c r="B5" i="1" s="1"/>
  <c r="F28" i="2" l="1"/>
  <c r="F29" i="2" s="1"/>
  <c r="G23" i="2"/>
  <c r="H28" i="2"/>
  <c r="H29" i="2" s="1"/>
  <c r="C28" i="2"/>
  <c r="C29" i="2" s="1"/>
  <c r="D23" i="2"/>
  <c r="J29" i="2"/>
  <c r="K23" i="2"/>
  <c r="H23" i="2"/>
  <c r="I23" i="2" s="1"/>
</calcChain>
</file>

<file path=xl/sharedStrings.xml><?xml version="1.0" encoding="utf-8"?>
<sst xmlns="http://schemas.openxmlformats.org/spreadsheetml/2006/main" count="41" uniqueCount="29">
  <si>
    <t>Cash Asset</t>
  </si>
  <si>
    <t>Cash Asset Change</t>
  </si>
  <si>
    <t>Futures Asset Change</t>
  </si>
  <si>
    <t>Net Assets</t>
  </si>
  <si>
    <t>Out Weight</t>
  </si>
  <si>
    <t>Basis</t>
  </si>
  <si>
    <t>Net Price</t>
  </si>
  <si>
    <t>In Weight</t>
  </si>
  <si>
    <t>Feed Cost</t>
  </si>
  <si>
    <t>Live Cattle Futures Price</t>
  </si>
  <si>
    <t>Feeder Cattle Futures Price</t>
  </si>
  <si>
    <t>Corn Futures Price</t>
  </si>
  <si>
    <t>COG</t>
  </si>
  <si>
    <t>Out Date</t>
  </si>
  <si>
    <t>In Date</t>
  </si>
  <si>
    <t>Purchase Date</t>
  </si>
  <si>
    <t>Margin</t>
  </si>
  <si>
    <t>Days on Feed</t>
  </si>
  <si>
    <t>Fed Animal Revenue</t>
  </si>
  <si>
    <t>Feeder Animal Cost</t>
  </si>
  <si>
    <t>OCT</t>
  </si>
  <si>
    <t>AUG</t>
  </si>
  <si>
    <t>MAR</t>
  </si>
  <si>
    <t>APR</t>
  </si>
  <si>
    <t>MAY</t>
  </si>
  <si>
    <t>Pounds Gained</t>
  </si>
  <si>
    <t>Head</t>
  </si>
  <si>
    <t>cwt/head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</si>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</sst>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$&quot;#,##0.00"/>
    <numFmt numFmtId="166" formatCode="0.000"/>
    <numFmt numFmtId="167" formatCode="&quot;$&quot;#,##0.000"/>
    <numFmt numFmtId="168" formatCode="&quot;$&quot;#,##0.000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64" fontId="0" fillId="2" borderId="0" xfId="0" applyNumberFormat="1" applyFill="1"/>
    <xf numFmtId="0" fontId="0" fillId="3" borderId="0" xfId="0" applyFill="1"/>
    <xf numFmtId="166" fontId="0" fillId="3" borderId="0" xfId="0" applyNumberFormat="1" applyFill="1"/>
    <xf numFmtId="0" fontId="0" fillId="2" borderId="0" xfId="0" applyFill="1"/>
    <xf numFmtId="14" fontId="0" fillId="2" borderId="0" xfId="0" applyNumberFormat="1" applyFill="1" applyAlignment="1">
      <alignment horizontal="right"/>
    </xf>
    <xf numFmtId="165" fontId="0" fillId="4" borderId="0" xfId="0" applyNumberFormat="1" applyFill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165" fontId="0" fillId="5" borderId="0" xfId="0" applyNumberFormat="1" applyFill="1"/>
    <xf numFmtId="167" fontId="0" fillId="5" borderId="0" xfId="0" applyNumberFormat="1" applyFill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99671784736116"/>
          <c:y val="7.124699637950356E-2"/>
          <c:w val="0.8191133105079712"/>
          <c:h val="0.86005302772400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'Asset Illustrate'!$C$2:$C$5</c:f>
              <c:strCache>
                <c:ptCount val="4"/>
                <c:pt idx="0">
                  <c:v>Cash Asset</c:v>
                </c:pt>
                <c:pt idx="1">
                  <c:v>Cash Asset Change</c:v>
                </c:pt>
                <c:pt idx="2">
                  <c:v>Futures Asset Change</c:v>
                </c:pt>
                <c:pt idx="3">
                  <c:v>Net Assets</c:v>
                </c:pt>
              </c:strCache>
            </c:strRef>
          </c:cat>
          <c:val>
            <c:numRef>
              <c:f>'Asset Illustrate'!$B$2:$B$5</c:f>
              <c:numCache>
                <c:formatCode>"$"#,##0</c:formatCode>
                <c:ptCount val="4"/>
                <c:pt idx="0">
                  <c:v>259000</c:v>
                </c:pt>
                <c:pt idx="1">
                  <c:v>-28000</c:v>
                </c:pt>
                <c:pt idx="2">
                  <c:v>28000</c:v>
                </c:pt>
                <c:pt idx="3">
                  <c:v>259000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1-44EB-8140-776F5E92E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04752"/>
        <c:axId val="225796912"/>
      </c:barChart>
      <c:catAx>
        <c:axId val="22580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9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79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04752"/>
        <c:crosses val="autoZero"/>
        <c:crossBetween val="between"/>
        <c:majorUnit val="2500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1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</xdr:row>
      <xdr:rowOff>81915</xdr:rowOff>
    </xdr:from>
    <xdr:to>
      <xdr:col>10</xdr:col>
      <xdr:colOff>352425</xdr:colOff>
      <xdr:row>29</xdr:row>
      <xdr:rowOff>100965</xdr:rowOff>
    </xdr:to>
    <xdr:graphicFrame macro="">
      <xdr:nvGraphicFramePr>
        <xdr:cNvPr id="1061" name="Chart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"/>
  <sheetViews>
    <sheetView tabSelected="1" zoomScale="125" zoomScaleNormal="125" workbookViewId="0">
      <selection activeCell="B2" sqref="B2"/>
    </sheetView>
  </sheetViews>
  <sheetFormatPr defaultRowHeight="12.75" x14ac:dyDescent="0.2"/>
  <sheetData>
    <row r="2" spans="2:8" x14ac:dyDescent="0.2">
      <c r="B2" s="1">
        <f>100*14*185</f>
        <v>259000</v>
      </c>
      <c r="C2" t="s">
        <v>0</v>
      </c>
      <c r="G2">
        <v>100</v>
      </c>
      <c r="H2" s="3" t="s">
        <v>26</v>
      </c>
    </row>
    <row r="3" spans="2:8" x14ac:dyDescent="0.2">
      <c r="B3" s="4">
        <f>100*14*(-20)</f>
        <v>-28000</v>
      </c>
      <c r="C3" t="s">
        <v>1</v>
      </c>
      <c r="G3">
        <v>14</v>
      </c>
      <c r="H3" s="3" t="s">
        <v>27</v>
      </c>
    </row>
    <row r="4" spans="2:8" x14ac:dyDescent="0.2">
      <c r="B4" s="1">
        <f>-1*B3</f>
        <v>28000</v>
      </c>
      <c r="C4" t="s">
        <v>2</v>
      </c>
      <c r="G4">
        <v>185</v>
      </c>
      <c r="H4" s="3" t="s">
        <v>28</v>
      </c>
    </row>
    <row r="5" spans="2:8" x14ac:dyDescent="0.2">
      <c r="B5" s="1">
        <f>SUM(B2:B4)</f>
        <v>259000</v>
      </c>
      <c r="C5" t="s">
        <v>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29"/>
  <sheetViews>
    <sheetView zoomScale="125" zoomScaleNormal="125" workbookViewId="0">
      <selection activeCell="C19" sqref="C19"/>
    </sheetView>
  </sheetViews>
  <sheetFormatPr defaultRowHeight="12.75" x14ac:dyDescent="0.2"/>
  <cols>
    <col min="1" max="1" width="4.5703125" customWidth="1"/>
    <col min="2" max="2" width="24.7109375" customWidth="1"/>
    <col min="3" max="11" width="10.7109375" customWidth="1"/>
  </cols>
  <sheetData>
    <row r="2" spans="2:11" x14ac:dyDescent="0.2">
      <c r="C2" s="8">
        <v>45366</v>
      </c>
      <c r="F2" s="8">
        <v>45366</v>
      </c>
      <c r="H2" s="11">
        <f>F2</f>
        <v>45366</v>
      </c>
      <c r="J2" s="11">
        <f>F2</f>
        <v>45366</v>
      </c>
    </row>
    <row r="4" spans="2:11" x14ac:dyDescent="0.2">
      <c r="B4" s="3" t="s">
        <v>4</v>
      </c>
      <c r="C4" s="7">
        <v>1400</v>
      </c>
      <c r="F4" s="7">
        <v>1400</v>
      </c>
      <c r="H4" s="7">
        <v>1300</v>
      </c>
      <c r="J4" s="7">
        <v>1500</v>
      </c>
    </row>
    <row r="5" spans="2:11" x14ac:dyDescent="0.2">
      <c r="B5" s="3" t="s">
        <v>13</v>
      </c>
      <c r="C5" s="8">
        <v>45514</v>
      </c>
      <c r="F5" s="8">
        <v>45566</v>
      </c>
      <c r="H5" s="8">
        <v>45566</v>
      </c>
      <c r="J5" s="8">
        <v>45566</v>
      </c>
    </row>
    <row r="6" spans="2:11" x14ac:dyDescent="0.2">
      <c r="B6" s="3" t="s">
        <v>9</v>
      </c>
      <c r="C6" s="12">
        <v>185.67</v>
      </c>
      <c r="D6" s="10" t="s">
        <v>21</v>
      </c>
      <c r="F6" s="12">
        <v>189.62</v>
      </c>
      <c r="G6" s="10" t="s">
        <v>20</v>
      </c>
      <c r="H6" s="12">
        <f>F6</f>
        <v>189.62</v>
      </c>
      <c r="I6" s="10" t="s">
        <v>20</v>
      </c>
      <c r="J6" s="12">
        <f>H6</f>
        <v>189.62</v>
      </c>
      <c r="K6" s="10" t="s">
        <v>20</v>
      </c>
    </row>
    <row r="7" spans="2:11" x14ac:dyDescent="0.2">
      <c r="B7" s="3" t="s">
        <v>5</v>
      </c>
      <c r="C7" s="12">
        <v>0.7</v>
      </c>
      <c r="F7" s="12">
        <v>-0.71</v>
      </c>
      <c r="H7" s="12">
        <v>-0.71</v>
      </c>
      <c r="J7" s="12">
        <v>-0.71</v>
      </c>
    </row>
    <row r="8" spans="2:11" x14ac:dyDescent="0.2">
      <c r="B8" s="3" t="s">
        <v>6</v>
      </c>
      <c r="C8" s="9">
        <f>SUM(C6:C7)</f>
        <v>186.36999999999998</v>
      </c>
      <c r="F8" s="9">
        <f>SUM(F6:F7)</f>
        <v>188.91</v>
      </c>
      <c r="H8" s="9">
        <f>SUM(H6:H7)</f>
        <v>188.91</v>
      </c>
      <c r="J8" s="9">
        <f>SUM(J6:J7)</f>
        <v>188.91</v>
      </c>
    </row>
    <row r="9" spans="2:11" x14ac:dyDescent="0.2">
      <c r="B9" s="3"/>
    </row>
    <row r="10" spans="2:11" x14ac:dyDescent="0.2">
      <c r="B10" s="3" t="s">
        <v>7</v>
      </c>
      <c r="C10" s="7">
        <v>750</v>
      </c>
      <c r="F10" s="7">
        <v>750</v>
      </c>
      <c r="H10" s="7">
        <v>650</v>
      </c>
      <c r="J10" s="7">
        <v>850</v>
      </c>
    </row>
    <row r="11" spans="2:11" x14ac:dyDescent="0.2">
      <c r="B11" s="3" t="s">
        <v>14</v>
      </c>
      <c r="C11" s="8">
        <v>45366</v>
      </c>
      <c r="F11" s="8">
        <v>45017</v>
      </c>
      <c r="H11" s="11">
        <f>F11</f>
        <v>45017</v>
      </c>
      <c r="J11" s="11">
        <f>F11</f>
        <v>45017</v>
      </c>
    </row>
    <row r="12" spans="2:11" x14ac:dyDescent="0.2">
      <c r="B12" s="3" t="s">
        <v>10</v>
      </c>
      <c r="C12" s="12">
        <v>249.27</v>
      </c>
      <c r="D12" s="2" t="s">
        <v>22</v>
      </c>
      <c r="F12" s="12">
        <v>252.12</v>
      </c>
      <c r="G12" s="2" t="s">
        <v>23</v>
      </c>
      <c r="H12" s="12">
        <f>F12</f>
        <v>252.12</v>
      </c>
      <c r="I12" s="2" t="s">
        <v>23</v>
      </c>
      <c r="J12" s="12">
        <f>H12</f>
        <v>252.12</v>
      </c>
      <c r="K12" s="2" t="s">
        <v>23</v>
      </c>
    </row>
    <row r="13" spans="2:11" x14ac:dyDescent="0.2">
      <c r="B13" s="3" t="s">
        <v>5</v>
      </c>
      <c r="C13" s="12">
        <v>2.0499999999999998</v>
      </c>
      <c r="F13" s="12">
        <v>2.42</v>
      </c>
      <c r="H13" s="12">
        <v>16.12</v>
      </c>
      <c r="J13" s="12">
        <v>-5.66</v>
      </c>
    </row>
    <row r="14" spans="2:11" x14ac:dyDescent="0.2">
      <c r="B14" s="3" t="s">
        <v>6</v>
      </c>
      <c r="C14" s="9">
        <f>SUM(C12:C13)</f>
        <v>251.32000000000002</v>
      </c>
      <c r="F14" s="9">
        <f>SUM(F12:F13)</f>
        <v>254.54</v>
      </c>
      <c r="H14" s="9">
        <f>SUM(H12:H13)</f>
        <v>268.24</v>
      </c>
      <c r="J14" s="9">
        <f>SUM(J12:J13)</f>
        <v>246.46</v>
      </c>
    </row>
    <row r="15" spans="2:11" x14ac:dyDescent="0.2">
      <c r="B15" s="3"/>
    </row>
    <row r="16" spans="2:11" x14ac:dyDescent="0.2">
      <c r="B16" s="3" t="s">
        <v>8</v>
      </c>
    </row>
    <row r="17" spans="2:11" x14ac:dyDescent="0.2">
      <c r="B17" s="3" t="s">
        <v>15</v>
      </c>
      <c r="C17" s="11">
        <f>C11</f>
        <v>45366</v>
      </c>
      <c r="F17" s="11">
        <f>F11</f>
        <v>45017</v>
      </c>
      <c r="H17" s="11">
        <f>H11</f>
        <v>45017</v>
      </c>
      <c r="J17" s="11">
        <f>J11</f>
        <v>45017</v>
      </c>
    </row>
    <row r="18" spans="2:11" x14ac:dyDescent="0.2">
      <c r="B18" s="3" t="s">
        <v>11</v>
      </c>
      <c r="C18" s="12">
        <v>4.24</v>
      </c>
      <c r="D18" s="2" t="s">
        <v>22</v>
      </c>
      <c r="F18" s="12">
        <v>4.37</v>
      </c>
      <c r="G18" s="10" t="s">
        <v>24</v>
      </c>
      <c r="H18" s="12">
        <f>F18</f>
        <v>4.37</v>
      </c>
      <c r="I18" s="10" t="s">
        <v>24</v>
      </c>
      <c r="J18" s="12">
        <f>H18</f>
        <v>4.37</v>
      </c>
      <c r="K18" s="10" t="s">
        <v>24</v>
      </c>
    </row>
    <row r="19" spans="2:11" x14ac:dyDescent="0.2">
      <c r="B19" s="3" t="s">
        <v>5</v>
      </c>
      <c r="C19" s="12">
        <v>0.05</v>
      </c>
      <c r="F19" s="12">
        <v>0.05</v>
      </c>
      <c r="H19" s="12">
        <v>0.05</v>
      </c>
      <c r="J19" s="12">
        <v>0.05</v>
      </c>
    </row>
    <row r="20" spans="2:11" x14ac:dyDescent="0.2">
      <c r="B20" s="3" t="s">
        <v>6</v>
      </c>
      <c r="C20" s="9">
        <f>SUM(C18:C19)</f>
        <v>4.29</v>
      </c>
      <c r="F20" s="9">
        <f>SUM(F18:F19)</f>
        <v>4.42</v>
      </c>
      <c r="H20" s="9">
        <f>SUM(H18:H19)</f>
        <v>4.42</v>
      </c>
      <c r="J20" s="9">
        <f>SUM(J18:J19)</f>
        <v>4.42</v>
      </c>
    </row>
    <row r="21" spans="2:11" x14ac:dyDescent="0.2">
      <c r="B21" s="3"/>
    </row>
    <row r="22" spans="2:11" x14ac:dyDescent="0.2">
      <c r="B22" s="3" t="s">
        <v>25</v>
      </c>
      <c r="C22" s="5">
        <f>C4-C10</f>
        <v>650</v>
      </c>
      <c r="F22" s="5">
        <f>F4-F10</f>
        <v>650</v>
      </c>
      <c r="H22" s="5">
        <f>H4-H10</f>
        <v>650</v>
      </c>
      <c r="J22" s="5">
        <f>J4-J10</f>
        <v>650</v>
      </c>
    </row>
    <row r="23" spans="2:11" x14ac:dyDescent="0.2">
      <c r="B23" s="3" t="s">
        <v>17</v>
      </c>
      <c r="C23" s="5">
        <f>C5-C11</f>
        <v>148</v>
      </c>
      <c r="D23" s="6">
        <f>C22/C23</f>
        <v>4.3918918918918921</v>
      </c>
      <c r="F23" s="5">
        <f>F5-F11</f>
        <v>549</v>
      </c>
      <c r="G23" s="6">
        <f>F22/F23</f>
        <v>1.1839708561020037</v>
      </c>
      <c r="H23" s="5">
        <f>H5-H11</f>
        <v>549</v>
      </c>
      <c r="I23" s="6">
        <f>H22/H23</f>
        <v>1.1839708561020037</v>
      </c>
      <c r="J23" s="5">
        <f>J5-J11</f>
        <v>549</v>
      </c>
      <c r="K23" s="6">
        <f>J22/J23</f>
        <v>1.1839708561020037</v>
      </c>
    </row>
    <row r="24" spans="2:11" x14ac:dyDescent="0.2">
      <c r="B24" s="3" t="s">
        <v>12</v>
      </c>
      <c r="C24" s="13">
        <v>0.76900000000000002</v>
      </c>
      <c r="D24" s="14">
        <f>(23.90132+(12.35365*C20))/100</f>
        <v>0.768984785</v>
      </c>
      <c r="F24" s="13">
        <v>0.81</v>
      </c>
      <c r="G24" s="14">
        <f>(23.90132+(12.35365*F20))/100</f>
        <v>0.78504452999999996</v>
      </c>
      <c r="H24" s="13">
        <f>F24-0.03</f>
        <v>0.78</v>
      </c>
      <c r="I24" s="14">
        <f>(23.90132+(12.35365*H20))/100</f>
        <v>0.78504452999999996</v>
      </c>
      <c r="J24" s="13">
        <f>F24+0.01</f>
        <v>0.82000000000000006</v>
      </c>
      <c r="K24" s="14">
        <f>(23.90132+(12.35365*J20))/100</f>
        <v>0.78504452999999996</v>
      </c>
    </row>
    <row r="25" spans="2:11" x14ac:dyDescent="0.2">
      <c r="B25" s="3"/>
    </row>
    <row r="26" spans="2:11" x14ac:dyDescent="0.2">
      <c r="B26" s="3" t="s">
        <v>18</v>
      </c>
      <c r="C26" s="9">
        <f>C8*(C4/100)</f>
        <v>2609.1799999999998</v>
      </c>
      <c r="F26" s="9">
        <f>F8*(F4/100)</f>
        <v>2644.74</v>
      </c>
      <c r="H26" s="9">
        <f>H8*(H4/100)</f>
        <v>2455.83</v>
      </c>
      <c r="J26" s="9">
        <f>J8*(J4/100)</f>
        <v>2833.65</v>
      </c>
    </row>
    <row r="27" spans="2:11" x14ac:dyDescent="0.2">
      <c r="B27" s="3" t="s">
        <v>19</v>
      </c>
      <c r="C27" s="9">
        <f>C14*(C10/100)</f>
        <v>1884.9</v>
      </c>
      <c r="F27" s="9">
        <f>F14*(F10/100)</f>
        <v>1909.05</v>
      </c>
      <c r="H27" s="9">
        <f>H14*(H10/100)</f>
        <v>1743.56</v>
      </c>
      <c r="J27" s="9">
        <f>J14*(J10/100)</f>
        <v>2094.91</v>
      </c>
    </row>
    <row r="28" spans="2:11" x14ac:dyDescent="0.2">
      <c r="B28" s="3" t="s">
        <v>8</v>
      </c>
      <c r="C28" s="9">
        <f>C22*C24</f>
        <v>499.85</v>
      </c>
      <c r="F28" s="9">
        <f>F22*F24</f>
        <v>526.5</v>
      </c>
      <c r="H28" s="9">
        <f>H22*H24</f>
        <v>507</v>
      </c>
      <c r="J28" s="9">
        <f>J22*J24</f>
        <v>533</v>
      </c>
    </row>
    <row r="29" spans="2:11" x14ac:dyDescent="0.2">
      <c r="B29" s="3" t="s">
        <v>16</v>
      </c>
      <c r="C29" s="9">
        <f>C26-C27-C28</f>
        <v>224.42999999999972</v>
      </c>
      <c r="F29" s="9">
        <f>F26-F27-F28</f>
        <v>209.18999999999983</v>
      </c>
      <c r="H29" s="9">
        <f>H26-H27-H28</f>
        <v>205.26999999999998</v>
      </c>
      <c r="J29" s="9">
        <f>J26-J27-J28</f>
        <v>205.74000000000024</v>
      </c>
    </row>
  </sheetData>
  <phoneticPr fontId="1" type="noConversion"/>
  <pageMargins left="0.75" right="0.75" top="1" bottom="1" header="0.5" footer="0.5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 Illustrate</vt:lpstr>
      <vt:lpstr>Margin</vt:lpstr>
      <vt:lpstr>Sheet3</vt:lpstr>
    </vt:vector>
  </TitlesOfParts>
  <Company>DARE - 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R. Koontz</dc:creator>
  <cp:lastModifiedBy>Koontz,Stephen</cp:lastModifiedBy>
  <cp:lastPrinted>2017-03-01T18:51:02Z</cp:lastPrinted>
  <dcterms:created xsi:type="dcterms:W3CDTF">2012-03-29T20:38:38Z</dcterms:created>
  <dcterms:modified xsi:type="dcterms:W3CDTF">2024-04-04T16:50:56Z</dcterms:modified>
</cp:coreProperties>
</file>