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koontz\Documents\Office\Documents\Classes\AREC 412 Commodity Futures\"/>
    </mc:Choice>
  </mc:AlternateContent>
  <xr:revisionPtr revIDLastSave="0" documentId="10_ncr:100000_{04E43E4F-CA27-4E54-97E7-853056BF8FCA}" xr6:coauthVersionLast="31" xr6:coauthVersionMax="31" xr10:uidLastSave="{00000000-0000-0000-0000-000000000000}"/>
  <bookViews>
    <workbookView xWindow="1890" yWindow="45" windowWidth="15180" windowHeight="8580" activeTab="1" xr2:uid="{00000000-000D-0000-FFFF-FFFF00000000}"/>
  </bookViews>
  <sheets>
    <sheet name="Data" sheetId="1" r:id="rId1"/>
    <sheet name="Fed CO" sheetId="4" r:id="rId2"/>
    <sheet name="Fed CO-KS" sheetId="13" r:id="rId3"/>
    <sheet name="Feeder CO" sheetId="10" r:id="rId4"/>
    <sheet name="Feeder KS" sheetId="15" r:id="rId5"/>
    <sheet name="Feeder CO-KS" sheetId="14" r:id="rId6"/>
    <sheet name="Feeder Weights" sheetId="11" r:id="rId7"/>
    <sheet name="Feeder Budget" sheetId="12" r:id="rId8"/>
  </sheets>
  <definedNames>
    <definedName name="_xlnm.Print_Area" localSheetId="6">'Feeder Weights'!$A$1:$L$34</definedName>
  </definedNames>
  <calcPr calcId="179017"/>
</workbook>
</file>

<file path=xl/calcChain.xml><?xml version="1.0" encoding="utf-8"?>
<calcChain xmlns="http://schemas.openxmlformats.org/spreadsheetml/2006/main">
  <c r="K8" i="1" l="1"/>
  <c r="J29" i="1"/>
  <c r="J8" i="1"/>
  <c r="I8" i="1"/>
  <c r="H8" i="1"/>
  <c r="G8" i="1"/>
  <c r="D3" i="12" l="1"/>
  <c r="D4" i="12"/>
  <c r="G16" i="1"/>
  <c r="L13" i="1" s="1"/>
  <c r="G35" i="1"/>
  <c r="L32" i="1" s="1"/>
  <c r="L25" i="1" l="1"/>
  <c r="L26" i="1"/>
  <c r="L27" i="1"/>
  <c r="L28" i="1"/>
  <c r="L29" i="1"/>
  <c r="L33" i="1"/>
  <c r="L34" i="1"/>
  <c r="L30" i="1"/>
  <c r="L23" i="1"/>
  <c r="L31" i="1"/>
  <c r="L24" i="1"/>
  <c r="L6" i="1"/>
  <c r="L7" i="1"/>
  <c r="L8" i="1"/>
  <c r="L14" i="1"/>
  <c r="L15" i="1"/>
  <c r="L9" i="1"/>
  <c r="L10" i="1"/>
  <c r="L11" i="1"/>
  <c r="L4" i="1"/>
  <c r="L12" i="1"/>
  <c r="L5" i="1"/>
  <c r="J16" i="1"/>
  <c r="O15" i="1" s="1"/>
  <c r="I16" i="1"/>
  <c r="N5" i="1" s="1"/>
  <c r="E11" i="12"/>
  <c r="E16" i="12" s="1"/>
  <c r="J35" i="1"/>
  <c r="O33" i="1" s="1"/>
  <c r="K39" i="1"/>
  <c r="J39" i="1"/>
  <c r="I39" i="1"/>
  <c r="H39" i="1"/>
  <c r="K35" i="1"/>
  <c r="P32" i="1" s="1"/>
  <c r="H35" i="1"/>
  <c r="M34" i="1" s="1"/>
  <c r="C35" i="1"/>
  <c r="B35" i="1"/>
  <c r="E4" i="12"/>
  <c r="G15" i="12" s="1"/>
  <c r="E3" i="12"/>
  <c r="C8" i="12" s="1"/>
  <c r="E8" i="12" s="1"/>
  <c r="E7" i="11"/>
  <c r="E18" i="11"/>
  <c r="F18" i="11" s="1"/>
  <c r="C24" i="11"/>
  <c r="E28" i="11"/>
  <c r="C13" i="11"/>
  <c r="E17" i="11"/>
  <c r="E2" i="11"/>
  <c r="C25" i="11"/>
  <c r="B32" i="11" s="1"/>
  <c r="D32" i="11" s="1"/>
  <c r="C14" i="11"/>
  <c r="B19" i="11" s="1"/>
  <c r="D19" i="11" s="1"/>
  <c r="K16" i="1"/>
  <c r="P4" i="1" s="1"/>
  <c r="H16" i="1"/>
  <c r="M13" i="1" s="1"/>
  <c r="C16" i="1"/>
  <c r="E6" i="1" s="1"/>
  <c r="B16" i="1"/>
  <c r="D12" i="1" s="1"/>
  <c r="B10" i="11"/>
  <c r="D10" i="11"/>
  <c r="B7" i="11"/>
  <c r="D7" i="11"/>
  <c r="G7" i="11"/>
  <c r="H7" i="11" s="1"/>
  <c r="I7" i="11" s="1"/>
  <c r="B9" i="11"/>
  <c r="D9" i="11"/>
  <c r="G9" i="11" s="1"/>
  <c r="B8" i="11"/>
  <c r="D8" i="11" s="1"/>
  <c r="B6" i="11"/>
  <c r="D6" i="11"/>
  <c r="G6" i="11" s="1"/>
  <c r="E29" i="11"/>
  <c r="E8" i="11"/>
  <c r="E9" i="11" s="1"/>
  <c r="E30" i="11"/>
  <c r="I35" i="1"/>
  <c r="N31" i="1" s="1"/>
  <c r="B20" i="11"/>
  <c r="D20" i="11"/>
  <c r="B18" i="11"/>
  <c r="D18" i="11"/>
  <c r="G18" i="11"/>
  <c r="E20" i="11" l="1"/>
  <c r="E10" i="11"/>
  <c r="E31" i="11"/>
  <c r="G19" i="11"/>
  <c r="G20" i="11"/>
  <c r="H20" i="11" s="1"/>
  <c r="I20" i="11" s="1"/>
  <c r="G10" i="11"/>
  <c r="H10" i="11" s="1"/>
  <c r="I10" i="11" s="1"/>
  <c r="K10" i="11" s="1"/>
  <c r="B21" i="11"/>
  <c r="D21" i="11" s="1"/>
  <c r="B17" i="11"/>
  <c r="D17" i="11" s="1"/>
  <c r="G17" i="11" s="1"/>
  <c r="E19" i="11"/>
  <c r="G8" i="11"/>
  <c r="E13" i="11"/>
  <c r="H17" i="11" s="1"/>
  <c r="I17" i="11" s="1"/>
  <c r="F31" i="11"/>
  <c r="F29" i="11"/>
  <c r="H8" i="11"/>
  <c r="I8" i="11" s="1"/>
  <c r="J8" i="11" s="1"/>
  <c r="F30" i="11"/>
  <c r="D11" i="1"/>
  <c r="E18" i="12"/>
  <c r="C20" i="12" s="1"/>
  <c r="C24" i="12" s="1"/>
  <c r="E24" i="12" s="1"/>
  <c r="H19" i="11"/>
  <c r="I19" i="11" s="1"/>
  <c r="H6" i="11"/>
  <c r="I6" i="11" s="1"/>
  <c r="J6" i="11" s="1"/>
  <c r="B30" i="11"/>
  <c r="D30" i="11" s="1"/>
  <c r="G30" i="11" s="1"/>
  <c r="E24" i="11"/>
  <c r="H9" i="11"/>
  <c r="I9" i="11" s="1"/>
  <c r="J9" i="11" s="1"/>
  <c r="B31" i="11"/>
  <c r="D31" i="11" s="1"/>
  <c r="G31" i="11" s="1"/>
  <c r="B28" i="11"/>
  <c r="D28" i="11" s="1"/>
  <c r="G28" i="11" s="1"/>
  <c r="B29" i="11"/>
  <c r="D29" i="11" s="1"/>
  <c r="G29" i="11" s="1"/>
  <c r="K7" i="11"/>
  <c r="J7" i="11"/>
  <c r="H18" i="11"/>
  <c r="I18" i="11" s="1"/>
  <c r="P29" i="1"/>
  <c r="P30" i="1"/>
  <c r="P25" i="1"/>
  <c r="P33" i="1"/>
  <c r="P26" i="1"/>
  <c r="P34" i="1"/>
  <c r="P27" i="1"/>
  <c r="P28" i="1"/>
  <c r="P23" i="1"/>
  <c r="P31" i="1"/>
  <c r="P24" i="1"/>
  <c r="P5" i="1"/>
  <c r="P11" i="1"/>
  <c r="P8" i="1"/>
  <c r="P6" i="1"/>
  <c r="P10" i="1"/>
  <c r="P15" i="1"/>
  <c r="P9" i="1"/>
  <c r="P12" i="1"/>
  <c r="P7" i="1"/>
  <c r="P14" i="1"/>
  <c r="P13" i="1"/>
  <c r="O24" i="1"/>
  <c r="O28" i="1"/>
  <c r="O32" i="1"/>
  <c r="O26" i="1"/>
  <c r="O30" i="1"/>
  <c r="O34" i="1"/>
  <c r="O23" i="1"/>
  <c r="O27" i="1"/>
  <c r="O31" i="1"/>
  <c r="O25" i="1"/>
  <c r="O29" i="1"/>
  <c r="O5" i="1"/>
  <c r="O9" i="1"/>
  <c r="O13" i="1"/>
  <c r="O8" i="1"/>
  <c r="O4" i="1"/>
  <c r="O10" i="1"/>
  <c r="O7" i="1"/>
  <c r="O6" i="1"/>
  <c r="O11" i="1"/>
  <c r="O12" i="1"/>
  <c r="O14" i="1"/>
  <c r="N28" i="1"/>
  <c r="N26" i="1"/>
  <c r="N24" i="1"/>
  <c r="N27" i="1"/>
  <c r="N30" i="1"/>
  <c r="N29" i="1"/>
  <c r="N32" i="1"/>
  <c r="N34" i="1"/>
  <c r="N25" i="1"/>
  <c r="N33" i="1"/>
  <c r="N23" i="1"/>
  <c r="N15" i="1"/>
  <c r="N9" i="1"/>
  <c r="N11" i="1"/>
  <c r="N8" i="1"/>
  <c r="N13" i="1"/>
  <c r="N10" i="1"/>
  <c r="N14" i="1"/>
  <c r="N4" i="1"/>
  <c r="N12" i="1"/>
  <c r="N7" i="1"/>
  <c r="N6" i="1"/>
  <c r="M23" i="1"/>
  <c r="M25" i="1"/>
  <c r="M27" i="1"/>
  <c r="M29" i="1"/>
  <c r="M31" i="1"/>
  <c r="M33" i="1"/>
  <c r="M24" i="1"/>
  <c r="M26" i="1"/>
  <c r="M28" i="1"/>
  <c r="M30" i="1"/>
  <c r="M32" i="1"/>
  <c r="M6" i="1"/>
  <c r="I17" i="1"/>
  <c r="M15" i="1"/>
  <c r="M5" i="1"/>
  <c r="J17" i="1"/>
  <c r="M9" i="1"/>
  <c r="M8" i="1"/>
  <c r="M7" i="1"/>
  <c r="J36" i="1"/>
  <c r="M4" i="1"/>
  <c r="M10" i="1"/>
  <c r="M11" i="1"/>
  <c r="I36" i="1"/>
  <c r="K36" i="1"/>
  <c r="K17" i="1"/>
  <c r="M14" i="1"/>
  <c r="M12" i="1"/>
  <c r="E14" i="1"/>
  <c r="E24" i="1"/>
  <c r="E11" i="1"/>
  <c r="E23" i="1"/>
  <c r="E7" i="1"/>
  <c r="E30" i="1"/>
  <c r="E15" i="1"/>
  <c r="E25" i="1"/>
  <c r="E8" i="1"/>
  <c r="E28" i="1"/>
  <c r="E33" i="1"/>
  <c r="E31" i="1"/>
  <c r="E27" i="1"/>
  <c r="E10" i="1"/>
  <c r="E4" i="1"/>
  <c r="E34" i="1"/>
  <c r="E5" i="1"/>
  <c r="E13" i="1"/>
  <c r="E29" i="1"/>
  <c r="E26" i="1"/>
  <c r="E12" i="1"/>
  <c r="E32" i="1"/>
  <c r="E9" i="1"/>
  <c r="D5" i="1"/>
  <c r="D25" i="1"/>
  <c r="D8" i="1"/>
  <c r="D31" i="1"/>
  <c r="D28" i="1"/>
  <c r="D32" i="1"/>
  <c r="D4" i="1"/>
  <c r="D7" i="1"/>
  <c r="D23" i="1"/>
  <c r="D10" i="1"/>
  <c r="D15" i="1"/>
  <c r="D30" i="1"/>
  <c r="D34" i="1"/>
  <c r="D13" i="1"/>
  <c r="D14" i="1"/>
  <c r="D33" i="1"/>
  <c r="D6" i="1"/>
  <c r="D24" i="1"/>
  <c r="D26" i="1"/>
  <c r="D29" i="1"/>
  <c r="D9" i="1"/>
  <c r="D27" i="1"/>
  <c r="K8" i="11" l="1"/>
  <c r="J19" i="11"/>
  <c r="H30" i="11"/>
  <c r="I30" i="11" s="1"/>
  <c r="H29" i="11"/>
  <c r="I29" i="11" s="1"/>
  <c r="J29" i="11" s="1"/>
  <c r="E32" i="11"/>
  <c r="E21" i="11"/>
  <c r="F21" i="11" s="1"/>
  <c r="G21" i="11"/>
  <c r="H21" i="11" s="1"/>
  <c r="I21" i="11" s="1"/>
  <c r="F19" i="11"/>
  <c r="F20" i="11"/>
  <c r="H31" i="11"/>
  <c r="I31" i="11" s="1"/>
  <c r="K31" i="11" s="1"/>
  <c r="K6" i="11"/>
  <c r="K19" i="11"/>
  <c r="H28" i="11"/>
  <c r="I28" i="11" s="1"/>
  <c r="J10" i="11"/>
  <c r="K9" i="11"/>
  <c r="K30" i="11"/>
  <c r="J30" i="11"/>
  <c r="K20" i="11"/>
  <c r="J20" i="11"/>
  <c r="K17" i="11"/>
  <c r="J17" i="11"/>
  <c r="K18" i="11"/>
  <c r="J18" i="11"/>
  <c r="K21" i="11" l="1"/>
  <c r="J21" i="11"/>
  <c r="F32" i="11"/>
  <c r="G32" i="11"/>
  <c r="H32" i="11" s="1"/>
  <c r="I32" i="11" s="1"/>
  <c r="J32" i="11" s="1"/>
  <c r="J28" i="11"/>
  <c r="K29" i="11"/>
  <c r="J31" i="11"/>
  <c r="K32" i="11"/>
  <c r="K28" i="11"/>
</calcChain>
</file>

<file path=xl/sharedStrings.xml><?xml version="1.0" encoding="utf-8"?>
<sst xmlns="http://schemas.openxmlformats.org/spreadsheetml/2006/main" count="131" uniqueCount="62">
  <si>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</si>
  <si>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</si>
  <si>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</si>
  <si>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</si>
  <si>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</si>
  <si>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</si>
  <si>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</si>
  <si>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</si>
  <si>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</si>
  <si>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</si>
  <si>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</si>
  <si>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</si>
  <si>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FedSM</t>
  </si>
  <si>
    <t>FedS</t>
  </si>
  <si>
    <t>FedH</t>
  </si>
  <si>
    <t>FedHM</t>
  </si>
  <si>
    <t>7-8S</t>
  </si>
  <si>
    <t>6-7S</t>
  </si>
  <si>
    <t>5-6S</t>
  </si>
  <si>
    <t>4-5S</t>
  </si>
  <si>
    <t>7-8SM</t>
  </si>
  <si>
    <t>6-7SM</t>
  </si>
  <si>
    <t>5-6SM</t>
  </si>
  <si>
    <t>4-5SM</t>
  </si>
  <si>
    <t>Price</t>
  </si>
  <si>
    <t>Weight</t>
  </si>
  <si>
    <t>Revenue</t>
  </si>
  <si>
    <t>Out</t>
  </si>
  <si>
    <t>In</t>
  </si>
  <si>
    <t>Gain</t>
  </si>
  <si>
    <t>Feed</t>
  </si>
  <si>
    <t>Cost</t>
  </si>
  <si>
    <t>Margin</t>
  </si>
  <si>
    <t>Basis</t>
  </si>
  <si>
    <t>MCFeed</t>
  </si>
  <si>
    <t>Colorado Fed Cattle (Steers and Heifers) and Feeder Cattle (Steers) Basis from LMIC</t>
  </si>
  <si>
    <t>Expected Revenue</t>
  </si>
  <si>
    <t>Expected Costs</t>
  </si>
  <si>
    <t>hay and feed</t>
  </si>
  <si>
    <t>vet and medicine</t>
  </si>
  <si>
    <t>marketing</t>
  </si>
  <si>
    <t>interest (10%/12 months x 4 mo.)</t>
  </si>
  <si>
    <t>Total non-animal Costs</t>
  </si>
  <si>
    <t>Implied Break-Even Buy Price</t>
  </si>
  <si>
    <t>Quantity</t>
  </si>
  <si>
    <t>Total</t>
  </si>
  <si>
    <t>Futures</t>
  </si>
  <si>
    <t>NOV</t>
  </si>
  <si>
    <t>Forward</t>
  </si>
  <si>
    <t>MAR</t>
  </si>
  <si>
    <t>Hedgeable Profit</t>
  </si>
  <si>
    <t>$/cwt</t>
  </si>
  <si>
    <t>$/animal</t>
  </si>
  <si>
    <t>weak</t>
  </si>
  <si>
    <t>strong</t>
  </si>
  <si>
    <t>Error</t>
  </si>
  <si>
    <t>If</t>
  </si>
  <si>
    <t>Then</t>
  </si>
  <si>
    <t>Kansas Fed Cattle (Steers and Heifers) and Feeder Cattle (Steers) Basis from LMIC</t>
  </si>
  <si>
    <t>8-9S</t>
  </si>
  <si>
    <t>8-9SM</t>
  </si>
  <si>
    <t>pasture X¢/lb. of gain x 225 lbs.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</si>
</sst>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&quot;$&quot;#,##0.00"/>
    <numFmt numFmtId="166" formatCode="&quot;$&quot;#,##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2" fontId="0" fillId="0" borderId="0" xfId="0" applyNumberFormat="1"/>
    <xf numFmtId="164" fontId="0" fillId="0" borderId="0" xfId="0" applyNumberFormat="1"/>
    <xf numFmtId="0" fontId="0" fillId="0" borderId="0" xfId="0" quotePrefix="1" applyAlignment="1">
      <alignment horizontal="center"/>
    </xf>
    <xf numFmtId="0" fontId="0" fillId="2" borderId="0" xfId="0" applyFill="1"/>
    <xf numFmtId="0" fontId="0" fillId="0" borderId="0" xfId="0" applyFill="1"/>
    <xf numFmtId="2" fontId="0" fillId="3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0" fontId="0" fillId="3" borderId="0" xfId="0" applyFill="1"/>
    <xf numFmtId="165" fontId="0" fillId="0" borderId="0" xfId="0" applyNumberFormat="1" applyFill="1"/>
    <xf numFmtId="0" fontId="0" fillId="4" borderId="0" xfId="0" applyFill="1"/>
    <xf numFmtId="166" fontId="0" fillId="0" borderId="0" xfId="0" applyNumberFormat="1"/>
    <xf numFmtId="2" fontId="0" fillId="5" borderId="0" xfId="0" applyNumberFormat="1" applyFill="1"/>
    <xf numFmtId="2" fontId="0" fillId="6" borderId="0" xfId="0" applyNumberFormat="1" applyFill="1"/>
    <xf numFmtId="0" fontId="1" fillId="0" borderId="0" xfId="0" quotePrefix="1" applyFont="1" applyAlignment="1">
      <alignment horizontal="left"/>
    </xf>
    <xf numFmtId="165" fontId="2" fillId="0" borderId="0" xfId="0" applyNumberFormat="1" applyFont="1"/>
    <xf numFmtId="165" fontId="0" fillId="7" borderId="0" xfId="0" applyNumberFormat="1" applyFill="1"/>
    <xf numFmtId="0" fontId="1" fillId="0" borderId="0" xfId="0" quotePrefix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Fed Cattle Basis  - Colorado</a:t>
            </a:r>
          </a:p>
        </c:rich>
      </c:tx>
      <c:layout>
        <c:manualLayout>
          <c:xMode val="edge"/>
          <c:yMode val="edge"/>
          <c:x val="0.35960046660834061"/>
          <c:y val="1.9575855883749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0876803551609"/>
          <c:y val="0.13539967373572595"/>
          <c:w val="0.8867924528301887"/>
          <c:h val="0.7765089722675366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FedS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Data!$B$4:$B$15</c:f>
              <c:numCache>
                <c:formatCode>0.00</c:formatCode>
                <c:ptCount val="12"/>
                <c:pt idx="0">
                  <c:v>1.1499999999999999</c:v>
                </c:pt>
                <c:pt idx="1">
                  <c:v>0.95</c:v>
                </c:pt>
                <c:pt idx="2">
                  <c:v>4.67</c:v>
                </c:pt>
                <c:pt idx="3">
                  <c:v>2.42</c:v>
                </c:pt>
                <c:pt idx="4">
                  <c:v>9.09</c:v>
                </c:pt>
                <c:pt idx="5">
                  <c:v>2.44</c:v>
                </c:pt>
                <c:pt idx="6">
                  <c:v>3.14</c:v>
                </c:pt>
                <c:pt idx="7">
                  <c:v>2.79</c:v>
                </c:pt>
                <c:pt idx="8">
                  <c:v>0.55000000000000004</c:v>
                </c:pt>
                <c:pt idx="9">
                  <c:v>-0.24</c:v>
                </c:pt>
                <c:pt idx="10">
                  <c:v>0.63</c:v>
                </c:pt>
                <c:pt idx="11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7-48F5-8155-CF7FA2A234EA}"/>
            </c:ext>
          </c:extLst>
        </c:ser>
        <c:ser>
          <c:idx val="2"/>
          <c:order val="1"/>
          <c:tx>
            <c:strRef>
              <c:f>Data!$C$3</c:f>
              <c:strCache>
                <c:ptCount val="1"/>
                <c:pt idx="0">
                  <c:v>FedH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Data!$A$4:$A$15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Data!$C$4:$C$15</c:f>
              <c:numCache>
                <c:formatCode>0.00</c:formatCode>
                <c:ptCount val="12"/>
                <c:pt idx="0">
                  <c:v>0.87</c:v>
                </c:pt>
                <c:pt idx="1">
                  <c:v>0.87</c:v>
                </c:pt>
                <c:pt idx="2">
                  <c:v>4.75</c:v>
                </c:pt>
                <c:pt idx="3">
                  <c:v>3.2</c:v>
                </c:pt>
                <c:pt idx="4">
                  <c:v>8.4700000000000006</c:v>
                </c:pt>
                <c:pt idx="5">
                  <c:v>2.68</c:v>
                </c:pt>
                <c:pt idx="6">
                  <c:v>3.4</c:v>
                </c:pt>
                <c:pt idx="7">
                  <c:v>2.89</c:v>
                </c:pt>
                <c:pt idx="8">
                  <c:v>1</c:v>
                </c:pt>
                <c:pt idx="9">
                  <c:v>0.16</c:v>
                </c:pt>
                <c:pt idx="10">
                  <c:v>0.96</c:v>
                </c:pt>
                <c:pt idx="11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7-48F5-8155-CF7FA2A234EA}"/>
            </c:ext>
          </c:extLst>
        </c:ser>
        <c:ser>
          <c:idx val="1"/>
          <c:order val="2"/>
          <c:tx>
            <c:strRef>
              <c:f>Data!$D$3</c:f>
              <c:strCache>
                <c:ptCount val="1"/>
                <c:pt idx="0">
                  <c:v>FedSM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Data!$D$4:$D$15</c:f>
              <c:numCache>
                <c:formatCode>0.00</c:formatCode>
                <c:ptCount val="12"/>
                <c:pt idx="0">
                  <c:v>2.4450000000000003</c:v>
                </c:pt>
                <c:pt idx="1">
                  <c:v>2.4450000000000003</c:v>
                </c:pt>
                <c:pt idx="2">
                  <c:v>2.4450000000000003</c:v>
                </c:pt>
                <c:pt idx="3">
                  <c:v>2.4450000000000003</c:v>
                </c:pt>
                <c:pt idx="4">
                  <c:v>2.4450000000000003</c:v>
                </c:pt>
                <c:pt idx="5">
                  <c:v>2.4450000000000003</c:v>
                </c:pt>
                <c:pt idx="6">
                  <c:v>2.4450000000000003</c:v>
                </c:pt>
                <c:pt idx="7">
                  <c:v>2.4450000000000003</c:v>
                </c:pt>
                <c:pt idx="8">
                  <c:v>2.4450000000000003</c:v>
                </c:pt>
                <c:pt idx="9">
                  <c:v>2.4450000000000003</c:v>
                </c:pt>
                <c:pt idx="10">
                  <c:v>2.4450000000000003</c:v>
                </c:pt>
                <c:pt idx="11">
                  <c:v>2.4450000000000003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7-48F5-8155-CF7FA2A234EA}"/>
            </c:ext>
          </c:extLst>
        </c:ser>
        <c:ser>
          <c:idx val="4"/>
          <c:order val="3"/>
          <c:tx>
            <c:strRef>
              <c:f>Data!$E$3</c:f>
              <c:strCache>
                <c:ptCount val="1"/>
                <c:pt idx="0">
                  <c:v>FedHM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Data!$E$4:$E$15</c:f>
              <c:numCache>
                <c:formatCode>0.00</c:formatCode>
                <c:ptCount val="12"/>
                <c:pt idx="0">
                  <c:v>2.559166666666667</c:v>
                </c:pt>
                <c:pt idx="1">
                  <c:v>2.559166666666667</c:v>
                </c:pt>
                <c:pt idx="2">
                  <c:v>2.559166666666667</c:v>
                </c:pt>
                <c:pt idx="3">
                  <c:v>2.559166666666667</c:v>
                </c:pt>
                <c:pt idx="4">
                  <c:v>2.559166666666667</c:v>
                </c:pt>
                <c:pt idx="5">
                  <c:v>2.559166666666667</c:v>
                </c:pt>
                <c:pt idx="6">
                  <c:v>2.559166666666667</c:v>
                </c:pt>
                <c:pt idx="7">
                  <c:v>2.559166666666667</c:v>
                </c:pt>
                <c:pt idx="8">
                  <c:v>2.559166666666667</c:v>
                </c:pt>
                <c:pt idx="9">
                  <c:v>2.559166666666667</c:v>
                </c:pt>
                <c:pt idx="10">
                  <c:v>2.559166666666667</c:v>
                </c:pt>
                <c:pt idx="11">
                  <c:v>2.559166666666667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7-48F5-8155-CF7FA2A23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910080"/>
        <c:axId val="736907840"/>
      </c:lineChart>
      <c:catAx>
        <c:axId val="73691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0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6907840"/>
        <c:scaling>
          <c:orientation val="minMax"/>
          <c:max val="9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/ cwt.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74714419365573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6910080"/>
        <c:crosses val="autoZero"/>
        <c:crossBetween val="between"/>
        <c:majorUnit val="0.5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40285797608632"/>
          <c:y val="0.95106036029062568"/>
          <c:w val="0.4162042578011082"/>
          <c:h val="4.4045761553793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Fed Cattle Basis - Colorado &amp; Kansas</a:t>
            </a:r>
          </a:p>
        </c:rich>
      </c:tx>
      <c:layout>
        <c:manualLayout>
          <c:xMode val="edge"/>
          <c:yMode val="edge"/>
          <c:x val="0.35960046660834061"/>
          <c:y val="1.9575855883749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0876803551609"/>
          <c:y val="0.13539967373572595"/>
          <c:w val="0.8867924528301887"/>
          <c:h val="0.77650897226753668"/>
        </c:manualLayout>
      </c:layout>
      <c:lineChart>
        <c:grouping val="standard"/>
        <c:varyColors val="0"/>
        <c:ser>
          <c:idx val="0"/>
          <c:order val="0"/>
          <c:tx>
            <c:v>FedS-CO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Data!$B$4:$B$15</c:f>
              <c:numCache>
                <c:formatCode>0.00</c:formatCode>
                <c:ptCount val="12"/>
                <c:pt idx="0">
                  <c:v>1.1499999999999999</c:v>
                </c:pt>
                <c:pt idx="1">
                  <c:v>0.95</c:v>
                </c:pt>
                <c:pt idx="2">
                  <c:v>4.67</c:v>
                </c:pt>
                <c:pt idx="3">
                  <c:v>2.42</c:v>
                </c:pt>
                <c:pt idx="4">
                  <c:v>9.09</c:v>
                </c:pt>
                <c:pt idx="5">
                  <c:v>2.44</c:v>
                </c:pt>
                <c:pt idx="6">
                  <c:v>3.14</c:v>
                </c:pt>
                <c:pt idx="7">
                  <c:v>2.79</c:v>
                </c:pt>
                <c:pt idx="8">
                  <c:v>0.55000000000000004</c:v>
                </c:pt>
                <c:pt idx="9">
                  <c:v>-0.24</c:v>
                </c:pt>
                <c:pt idx="10">
                  <c:v>0.63</c:v>
                </c:pt>
                <c:pt idx="11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3-470D-81A3-1E8ACB9D945A}"/>
            </c:ext>
          </c:extLst>
        </c:ser>
        <c:ser>
          <c:idx val="2"/>
          <c:order val="1"/>
          <c:tx>
            <c:v>FedS-KS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Data!$A$4:$A$15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Data!$B$23:$B$34</c:f>
              <c:numCache>
                <c:formatCode>0.00</c:formatCode>
                <c:ptCount val="12"/>
                <c:pt idx="0">
                  <c:v>1.69</c:v>
                </c:pt>
                <c:pt idx="1">
                  <c:v>1.25</c:v>
                </c:pt>
                <c:pt idx="2">
                  <c:v>3.44</c:v>
                </c:pt>
                <c:pt idx="3">
                  <c:v>1.99</c:v>
                </c:pt>
                <c:pt idx="4">
                  <c:v>8.59</c:v>
                </c:pt>
                <c:pt idx="5">
                  <c:v>2.57</c:v>
                </c:pt>
                <c:pt idx="6">
                  <c:v>2.39</c:v>
                </c:pt>
                <c:pt idx="7">
                  <c:v>1.41</c:v>
                </c:pt>
                <c:pt idx="8">
                  <c:v>0.55000000000000004</c:v>
                </c:pt>
                <c:pt idx="9">
                  <c:v>-0.67</c:v>
                </c:pt>
                <c:pt idx="10">
                  <c:v>0.03</c:v>
                </c:pt>
                <c:pt idx="1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3-470D-81A3-1E8ACB9D9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1191104"/>
        <c:axId val="741191664"/>
      </c:lineChart>
      <c:catAx>
        <c:axId val="7411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191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1191664"/>
        <c:scaling>
          <c:orientation val="minMax"/>
          <c:max val="9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/ cwt.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747144193655739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1191104"/>
        <c:crosses val="autoZero"/>
        <c:crossBetween val="between"/>
        <c:majorUnit val="0.5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740285797608632"/>
          <c:y val="0.95106036029062568"/>
          <c:w val="0.4162042578011082"/>
          <c:h val="4.4045761553793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Feeder Cattle Basis - Colorado</a:t>
            </a:r>
          </a:p>
        </c:rich>
      </c:tx>
      <c:layout>
        <c:manualLayout>
          <c:xMode val="edge"/>
          <c:yMode val="edge"/>
          <c:x val="0.34295223097112859"/>
          <c:y val="1.9575855883749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13539967373572595"/>
          <c:w val="0.88235294117647056"/>
          <c:h val="0.73572593800978792"/>
        </c:manualLayout>
      </c:layout>
      <c:lineChart>
        <c:grouping val="standard"/>
        <c:varyColors val="0"/>
        <c:ser>
          <c:idx val="0"/>
          <c:order val="0"/>
          <c:tx>
            <c:strRef>
              <c:f>Data!$H$3</c:f>
              <c:strCache>
                <c:ptCount val="1"/>
                <c:pt idx="0">
                  <c:v>7-8S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Data!$A$4:$A$15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Data!$H$4:$H$15</c:f>
              <c:numCache>
                <c:formatCode>0.00</c:formatCode>
                <c:ptCount val="12"/>
                <c:pt idx="0">
                  <c:v>1.39</c:v>
                </c:pt>
                <c:pt idx="1">
                  <c:v>2.42</c:v>
                </c:pt>
                <c:pt idx="2">
                  <c:v>1.43</c:v>
                </c:pt>
                <c:pt idx="3">
                  <c:v>1.89</c:v>
                </c:pt>
                <c:pt idx="4">
                  <c:v>8.8366666666666678</c:v>
                </c:pt>
                <c:pt idx="8">
                  <c:v>-4.28</c:v>
                </c:pt>
                <c:pt idx="9">
                  <c:v>-1.83</c:v>
                </c:pt>
                <c:pt idx="10">
                  <c:v>-3.57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8-47B7-8E6A-396341DAED11}"/>
            </c:ext>
          </c:extLst>
        </c:ser>
        <c:ser>
          <c:idx val="2"/>
          <c:order val="1"/>
          <c:tx>
            <c:strRef>
              <c:f>Data!$I$3</c:f>
              <c:strCache>
                <c:ptCount val="1"/>
                <c:pt idx="0">
                  <c:v>6-7S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Data!$I$4:$I$15</c:f>
              <c:numCache>
                <c:formatCode>0.00</c:formatCode>
                <c:ptCount val="12"/>
                <c:pt idx="0">
                  <c:v>15.36</c:v>
                </c:pt>
                <c:pt idx="1">
                  <c:v>20.49</c:v>
                </c:pt>
                <c:pt idx="2">
                  <c:v>20.7</c:v>
                </c:pt>
                <c:pt idx="3">
                  <c:v>23.12</c:v>
                </c:pt>
                <c:pt idx="4">
                  <c:v>27.37</c:v>
                </c:pt>
                <c:pt idx="8">
                  <c:v>3.5</c:v>
                </c:pt>
                <c:pt idx="9">
                  <c:v>5.54</c:v>
                </c:pt>
                <c:pt idx="10">
                  <c:v>5.27</c:v>
                </c:pt>
                <c:pt idx="11">
                  <c:v>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D8-47B7-8E6A-396341DAED11}"/>
            </c:ext>
          </c:extLst>
        </c:ser>
        <c:ser>
          <c:idx val="1"/>
          <c:order val="2"/>
          <c:tx>
            <c:strRef>
              <c:f>Data!$J$3</c:f>
              <c:strCache>
                <c:ptCount val="1"/>
                <c:pt idx="0">
                  <c:v>5-6S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Data!$J$4:$J$15</c:f>
              <c:numCache>
                <c:formatCode>0.00</c:formatCode>
                <c:ptCount val="12"/>
                <c:pt idx="0">
                  <c:v>38.17</c:v>
                </c:pt>
                <c:pt idx="1">
                  <c:v>44.82</c:v>
                </c:pt>
                <c:pt idx="2">
                  <c:v>44.19</c:v>
                </c:pt>
                <c:pt idx="3">
                  <c:v>45.97</c:v>
                </c:pt>
                <c:pt idx="4">
                  <c:v>41.349999999999994</c:v>
                </c:pt>
                <c:pt idx="8">
                  <c:v>16.670000000000002</c:v>
                </c:pt>
                <c:pt idx="9">
                  <c:v>19.23</c:v>
                </c:pt>
                <c:pt idx="10">
                  <c:v>23.5</c:v>
                </c:pt>
                <c:pt idx="11">
                  <c:v>31.17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D8-47B7-8E6A-396341DAED11}"/>
            </c:ext>
          </c:extLst>
        </c:ser>
        <c:ser>
          <c:idx val="3"/>
          <c:order val="3"/>
          <c:tx>
            <c:strRef>
              <c:f>Data!$K$3</c:f>
              <c:strCache>
                <c:ptCount val="1"/>
                <c:pt idx="0">
                  <c:v>4-5S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Data!$K$4:$K$15</c:f>
              <c:numCache>
                <c:formatCode>0.00</c:formatCode>
                <c:ptCount val="12"/>
                <c:pt idx="0">
                  <c:v>64.7</c:v>
                </c:pt>
                <c:pt idx="1">
                  <c:v>66.3</c:v>
                </c:pt>
                <c:pt idx="2">
                  <c:v>65.7</c:v>
                </c:pt>
                <c:pt idx="3">
                  <c:v>63.49</c:v>
                </c:pt>
                <c:pt idx="4">
                  <c:v>57.09</c:v>
                </c:pt>
                <c:pt idx="8">
                  <c:v>42.55</c:v>
                </c:pt>
                <c:pt idx="9">
                  <c:v>45.28</c:v>
                </c:pt>
                <c:pt idx="10">
                  <c:v>52.37</c:v>
                </c:pt>
                <c:pt idx="11">
                  <c:v>58.24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D8-47B7-8E6A-396341DAED11}"/>
            </c:ext>
          </c:extLst>
        </c:ser>
        <c:ser>
          <c:idx val="4"/>
          <c:order val="4"/>
          <c:tx>
            <c:strRef>
              <c:f>Data!$M$3</c:f>
              <c:strCache>
                <c:ptCount val="1"/>
                <c:pt idx="0">
                  <c:v>7-8SM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Data!$M$4:$M$15</c:f>
              <c:numCache>
                <c:formatCode>0.00</c:formatCode>
                <c:ptCount val="12"/>
                <c:pt idx="0">
                  <c:v>0.87629629629629635</c:v>
                </c:pt>
                <c:pt idx="1">
                  <c:v>0.87629629629629635</c:v>
                </c:pt>
                <c:pt idx="2">
                  <c:v>0.87629629629629635</c:v>
                </c:pt>
                <c:pt idx="3">
                  <c:v>0.87629629629629635</c:v>
                </c:pt>
                <c:pt idx="4">
                  <c:v>0.87629629629629635</c:v>
                </c:pt>
                <c:pt idx="5">
                  <c:v>0.87629629629629635</c:v>
                </c:pt>
                <c:pt idx="6">
                  <c:v>0.87629629629629635</c:v>
                </c:pt>
                <c:pt idx="7">
                  <c:v>0.87629629629629635</c:v>
                </c:pt>
                <c:pt idx="8">
                  <c:v>0.87629629629629635</c:v>
                </c:pt>
                <c:pt idx="9">
                  <c:v>0.87629629629629635</c:v>
                </c:pt>
                <c:pt idx="10">
                  <c:v>0.87629629629629635</c:v>
                </c:pt>
                <c:pt idx="11">
                  <c:v>0.87629629629629635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D8-47B7-8E6A-396341DAED11}"/>
            </c:ext>
          </c:extLst>
        </c:ser>
        <c:ser>
          <c:idx val="5"/>
          <c:order val="5"/>
          <c:tx>
            <c:strRef>
              <c:f>Data!$N$3</c:f>
              <c:strCache>
                <c:ptCount val="1"/>
                <c:pt idx="0">
                  <c:v>6-7SM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Data!$N$4:$N$15</c:f>
              <c:numCache>
                <c:formatCode>0.00</c:formatCode>
                <c:ptCount val="12"/>
                <c:pt idx="0">
                  <c:v>14.745555555555557</c:v>
                </c:pt>
                <c:pt idx="1">
                  <c:v>14.745555555555557</c:v>
                </c:pt>
                <c:pt idx="2">
                  <c:v>14.745555555555557</c:v>
                </c:pt>
                <c:pt idx="3">
                  <c:v>14.745555555555557</c:v>
                </c:pt>
                <c:pt idx="4">
                  <c:v>14.745555555555557</c:v>
                </c:pt>
                <c:pt idx="5">
                  <c:v>14.745555555555557</c:v>
                </c:pt>
                <c:pt idx="6">
                  <c:v>14.745555555555557</c:v>
                </c:pt>
                <c:pt idx="7">
                  <c:v>14.745555555555557</c:v>
                </c:pt>
                <c:pt idx="8">
                  <c:v>14.745555555555557</c:v>
                </c:pt>
                <c:pt idx="9">
                  <c:v>14.745555555555557</c:v>
                </c:pt>
                <c:pt idx="10">
                  <c:v>14.745555555555557</c:v>
                </c:pt>
                <c:pt idx="11">
                  <c:v>14.745555555555557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D8-47B7-8E6A-396341DAED11}"/>
            </c:ext>
          </c:extLst>
        </c:ser>
        <c:ser>
          <c:idx val="6"/>
          <c:order val="6"/>
          <c:tx>
            <c:strRef>
              <c:f>Data!$O$3</c:f>
              <c:strCache>
                <c:ptCount val="1"/>
                <c:pt idx="0">
                  <c:v>5-6SM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Data!$O$4:$O$15</c:f>
              <c:numCache>
                <c:formatCode>0.00</c:formatCode>
                <c:ptCount val="12"/>
                <c:pt idx="0">
                  <c:v>33.896666666666668</c:v>
                </c:pt>
                <c:pt idx="1">
                  <c:v>33.896666666666668</c:v>
                </c:pt>
                <c:pt idx="2">
                  <c:v>33.896666666666668</c:v>
                </c:pt>
                <c:pt idx="3">
                  <c:v>33.896666666666668</c:v>
                </c:pt>
                <c:pt idx="4">
                  <c:v>33.896666666666668</c:v>
                </c:pt>
                <c:pt idx="5">
                  <c:v>33.896666666666668</c:v>
                </c:pt>
                <c:pt idx="6">
                  <c:v>33.896666666666668</c:v>
                </c:pt>
                <c:pt idx="7">
                  <c:v>33.896666666666668</c:v>
                </c:pt>
                <c:pt idx="8">
                  <c:v>33.896666666666668</c:v>
                </c:pt>
                <c:pt idx="9">
                  <c:v>33.896666666666668</c:v>
                </c:pt>
                <c:pt idx="10">
                  <c:v>33.896666666666668</c:v>
                </c:pt>
                <c:pt idx="11">
                  <c:v>33.896666666666668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D8-47B7-8E6A-396341DAED11}"/>
            </c:ext>
          </c:extLst>
        </c:ser>
        <c:ser>
          <c:idx val="7"/>
          <c:order val="7"/>
          <c:tx>
            <c:strRef>
              <c:f>Data!$P$3</c:f>
              <c:strCache>
                <c:ptCount val="1"/>
                <c:pt idx="0">
                  <c:v>4-5SM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Data!$P$4:$P$15</c:f>
              <c:numCache>
                <c:formatCode>0.00</c:formatCode>
                <c:ptCount val="12"/>
                <c:pt idx="0">
                  <c:v>57.302222222222227</c:v>
                </c:pt>
                <c:pt idx="1">
                  <c:v>57.302222222222227</c:v>
                </c:pt>
                <c:pt idx="2">
                  <c:v>57.302222222222227</c:v>
                </c:pt>
                <c:pt idx="3">
                  <c:v>57.302222222222227</c:v>
                </c:pt>
                <c:pt idx="4">
                  <c:v>57.302222222222227</c:v>
                </c:pt>
                <c:pt idx="5">
                  <c:v>57.302222222222227</c:v>
                </c:pt>
                <c:pt idx="6">
                  <c:v>57.302222222222227</c:v>
                </c:pt>
                <c:pt idx="7">
                  <c:v>57.302222222222227</c:v>
                </c:pt>
                <c:pt idx="8">
                  <c:v>57.302222222222227</c:v>
                </c:pt>
                <c:pt idx="9">
                  <c:v>57.302222222222227</c:v>
                </c:pt>
                <c:pt idx="10">
                  <c:v>57.302222222222227</c:v>
                </c:pt>
                <c:pt idx="11">
                  <c:v>57.302222222222227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D8-47B7-8E6A-396341DAE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98160"/>
        <c:axId val="227399280"/>
      </c:lineChart>
      <c:catAx>
        <c:axId val="22739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9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399280"/>
        <c:scaling>
          <c:orientation val="minMax"/>
          <c:max val="67.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/ cwt.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53507385183772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98160"/>
        <c:crosses val="autoZero"/>
        <c:crossBetween val="between"/>
        <c:majorUnit val="2.5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71251093613298"/>
          <c:y val="0.95106036029062568"/>
          <c:w val="0.77802438028579757"/>
          <c:h val="4.4045761553793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Feeder Cattle Basis - Kansas</a:t>
            </a:r>
          </a:p>
        </c:rich>
      </c:tx>
      <c:layout>
        <c:manualLayout>
          <c:xMode val="edge"/>
          <c:yMode val="edge"/>
          <c:x val="0.34295223097112859"/>
          <c:y val="1.9575855883749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13539967373572595"/>
          <c:w val="0.88235294117647056"/>
          <c:h val="0.73572593800978792"/>
        </c:manualLayout>
      </c:layout>
      <c:lineChart>
        <c:grouping val="standard"/>
        <c:varyColors val="0"/>
        <c:ser>
          <c:idx val="0"/>
          <c:order val="0"/>
          <c:tx>
            <c:strRef>
              <c:f>Data!$H$22</c:f>
              <c:strCache>
                <c:ptCount val="1"/>
                <c:pt idx="0">
                  <c:v>7-8S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Data!$A$23:$A$34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Data!$H$23:$H$34</c:f>
              <c:numCache>
                <c:formatCode>0.00</c:formatCode>
                <c:ptCount val="12"/>
                <c:pt idx="0">
                  <c:v>0.97</c:v>
                </c:pt>
                <c:pt idx="1">
                  <c:v>3.48</c:v>
                </c:pt>
                <c:pt idx="2">
                  <c:v>0.65</c:v>
                </c:pt>
                <c:pt idx="3">
                  <c:v>1.91</c:v>
                </c:pt>
                <c:pt idx="4">
                  <c:v>1.49</c:v>
                </c:pt>
                <c:pt idx="5">
                  <c:v>1.29</c:v>
                </c:pt>
                <c:pt idx="6">
                  <c:v>3.69</c:v>
                </c:pt>
                <c:pt idx="7">
                  <c:v>3.08</c:v>
                </c:pt>
                <c:pt idx="8">
                  <c:v>4.58</c:v>
                </c:pt>
                <c:pt idx="9">
                  <c:v>1.85</c:v>
                </c:pt>
                <c:pt idx="10">
                  <c:v>4.12</c:v>
                </c:pt>
                <c:pt idx="11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A-40BA-89FC-9C62FFAD15B3}"/>
            </c:ext>
          </c:extLst>
        </c:ser>
        <c:ser>
          <c:idx val="2"/>
          <c:order val="1"/>
          <c:tx>
            <c:strRef>
              <c:f>Data!$I$22</c:f>
              <c:strCache>
                <c:ptCount val="1"/>
                <c:pt idx="0">
                  <c:v>6-7S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Data!$A$23:$A$34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Data!$I$23:$I$34</c:f>
              <c:numCache>
                <c:formatCode>0.00</c:formatCode>
                <c:ptCount val="12"/>
                <c:pt idx="0">
                  <c:v>10.57</c:v>
                </c:pt>
                <c:pt idx="1">
                  <c:v>14.46</c:v>
                </c:pt>
                <c:pt idx="2">
                  <c:v>17.239999999999998</c:v>
                </c:pt>
                <c:pt idx="3">
                  <c:v>15.7</c:v>
                </c:pt>
                <c:pt idx="4">
                  <c:v>16.739999999999998</c:v>
                </c:pt>
                <c:pt idx="5">
                  <c:v>14.3</c:v>
                </c:pt>
                <c:pt idx="6">
                  <c:v>14.37</c:v>
                </c:pt>
                <c:pt idx="7">
                  <c:v>12.27</c:v>
                </c:pt>
                <c:pt idx="8">
                  <c:v>9.82</c:v>
                </c:pt>
                <c:pt idx="9">
                  <c:v>6.2</c:v>
                </c:pt>
                <c:pt idx="10">
                  <c:v>7.17</c:v>
                </c:pt>
                <c:pt idx="11">
                  <c:v>10.81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A-40BA-89FC-9C62FFAD15B3}"/>
            </c:ext>
          </c:extLst>
        </c:ser>
        <c:ser>
          <c:idx val="1"/>
          <c:order val="2"/>
          <c:tx>
            <c:strRef>
              <c:f>Data!$J$22</c:f>
              <c:strCache>
                <c:ptCount val="1"/>
                <c:pt idx="0">
                  <c:v>5-6S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Data!$A$23:$A$34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Data!$J$23:$J$34</c:f>
              <c:numCache>
                <c:formatCode>0.00</c:formatCode>
                <c:ptCount val="12"/>
                <c:pt idx="0">
                  <c:v>32.74</c:v>
                </c:pt>
                <c:pt idx="1">
                  <c:v>38.25</c:v>
                </c:pt>
                <c:pt idx="2">
                  <c:v>40.020000000000003</c:v>
                </c:pt>
                <c:pt idx="3">
                  <c:v>36.229999999999997</c:v>
                </c:pt>
                <c:pt idx="4">
                  <c:v>28.52</c:v>
                </c:pt>
                <c:pt idx="5">
                  <c:v>25.65</c:v>
                </c:pt>
                <c:pt idx="6">
                  <c:v>22.264000000000003</c:v>
                </c:pt>
                <c:pt idx="7">
                  <c:v>29.01</c:v>
                </c:pt>
                <c:pt idx="8">
                  <c:v>23.07</c:v>
                </c:pt>
                <c:pt idx="9">
                  <c:v>23.17</c:v>
                </c:pt>
                <c:pt idx="10">
                  <c:v>26.33</c:v>
                </c:pt>
                <c:pt idx="11">
                  <c:v>30.73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1A-40BA-89FC-9C62FFAD15B3}"/>
            </c:ext>
          </c:extLst>
        </c:ser>
        <c:ser>
          <c:idx val="3"/>
          <c:order val="3"/>
          <c:tx>
            <c:strRef>
              <c:f>Data!$K$22</c:f>
              <c:strCache>
                <c:ptCount val="1"/>
                <c:pt idx="0">
                  <c:v>4-5S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Data!$A$23:$A$34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Data!$K$23:$K$34</c:f>
              <c:numCache>
                <c:formatCode>0.00</c:formatCode>
                <c:ptCount val="12"/>
                <c:pt idx="0">
                  <c:v>59.12</c:v>
                </c:pt>
                <c:pt idx="1">
                  <c:v>66.819999999999993</c:v>
                </c:pt>
                <c:pt idx="2">
                  <c:v>61.9</c:v>
                </c:pt>
                <c:pt idx="3">
                  <c:v>60.81</c:v>
                </c:pt>
                <c:pt idx="4">
                  <c:v>49.28</c:v>
                </c:pt>
                <c:pt idx="5">
                  <c:v>47.04</c:v>
                </c:pt>
                <c:pt idx="6">
                  <c:v>54.12</c:v>
                </c:pt>
                <c:pt idx="7">
                  <c:v>54.46</c:v>
                </c:pt>
                <c:pt idx="8">
                  <c:v>44.88</c:v>
                </c:pt>
                <c:pt idx="9">
                  <c:v>40.4</c:v>
                </c:pt>
                <c:pt idx="10">
                  <c:v>52.23</c:v>
                </c:pt>
                <c:pt idx="11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1A-40BA-89FC-9C62FFAD15B3}"/>
            </c:ext>
          </c:extLst>
        </c:ser>
        <c:ser>
          <c:idx val="4"/>
          <c:order val="4"/>
          <c:tx>
            <c:strRef>
              <c:f>Data!$M$22</c:f>
              <c:strCache>
                <c:ptCount val="1"/>
                <c:pt idx="0">
                  <c:v>7-8SM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Data!$A$23:$A$34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Data!$M$23:$M$34</c:f>
              <c:numCache>
                <c:formatCode>0.00</c:formatCode>
                <c:ptCount val="12"/>
                <c:pt idx="0">
                  <c:v>2.5950000000000002</c:v>
                </c:pt>
                <c:pt idx="1">
                  <c:v>2.5950000000000002</c:v>
                </c:pt>
                <c:pt idx="2">
                  <c:v>2.5950000000000002</c:v>
                </c:pt>
                <c:pt idx="3">
                  <c:v>2.5950000000000002</c:v>
                </c:pt>
                <c:pt idx="4">
                  <c:v>2.5950000000000002</c:v>
                </c:pt>
                <c:pt idx="5">
                  <c:v>2.5950000000000002</c:v>
                </c:pt>
                <c:pt idx="6">
                  <c:v>2.5950000000000002</c:v>
                </c:pt>
                <c:pt idx="7">
                  <c:v>2.5950000000000002</c:v>
                </c:pt>
                <c:pt idx="8">
                  <c:v>2.5950000000000002</c:v>
                </c:pt>
                <c:pt idx="9">
                  <c:v>2.5950000000000002</c:v>
                </c:pt>
                <c:pt idx="10">
                  <c:v>2.5950000000000002</c:v>
                </c:pt>
                <c:pt idx="11">
                  <c:v>2.5950000000000002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1A-40BA-89FC-9C62FFAD15B3}"/>
            </c:ext>
          </c:extLst>
        </c:ser>
        <c:ser>
          <c:idx val="5"/>
          <c:order val="5"/>
          <c:tx>
            <c:strRef>
              <c:f>Data!$N$22</c:f>
              <c:strCache>
                <c:ptCount val="1"/>
                <c:pt idx="0">
                  <c:v>6-7SM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Data!$A$23:$A$34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Data!$N$23:$N$34</c:f>
              <c:numCache>
                <c:formatCode>0.00</c:formatCode>
                <c:ptCount val="12"/>
                <c:pt idx="0">
                  <c:v>12.470833333333331</c:v>
                </c:pt>
                <c:pt idx="1">
                  <c:v>12.470833333333331</c:v>
                </c:pt>
                <c:pt idx="2">
                  <c:v>12.470833333333331</c:v>
                </c:pt>
                <c:pt idx="3">
                  <c:v>12.470833333333331</c:v>
                </c:pt>
                <c:pt idx="4">
                  <c:v>12.470833333333331</c:v>
                </c:pt>
                <c:pt idx="5">
                  <c:v>12.470833333333331</c:v>
                </c:pt>
                <c:pt idx="6">
                  <c:v>12.470833333333331</c:v>
                </c:pt>
                <c:pt idx="7">
                  <c:v>12.470833333333331</c:v>
                </c:pt>
                <c:pt idx="8">
                  <c:v>12.470833333333331</c:v>
                </c:pt>
                <c:pt idx="9">
                  <c:v>12.470833333333331</c:v>
                </c:pt>
                <c:pt idx="10">
                  <c:v>12.470833333333331</c:v>
                </c:pt>
                <c:pt idx="11">
                  <c:v>12.470833333333331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1A-40BA-89FC-9C62FFAD15B3}"/>
            </c:ext>
          </c:extLst>
        </c:ser>
        <c:ser>
          <c:idx val="6"/>
          <c:order val="6"/>
          <c:tx>
            <c:strRef>
              <c:f>Data!$O$22</c:f>
              <c:strCache>
                <c:ptCount val="1"/>
                <c:pt idx="0">
                  <c:v>5-6SM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Data!$A$23:$A$34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Data!$O$23:$O$34</c:f>
              <c:numCache>
                <c:formatCode>0.00</c:formatCode>
                <c:ptCount val="12"/>
                <c:pt idx="0">
                  <c:v>29.665333333333336</c:v>
                </c:pt>
                <c:pt idx="1">
                  <c:v>29.665333333333336</c:v>
                </c:pt>
                <c:pt idx="2">
                  <c:v>29.665333333333336</c:v>
                </c:pt>
                <c:pt idx="3">
                  <c:v>29.665333333333336</c:v>
                </c:pt>
                <c:pt idx="4">
                  <c:v>29.665333333333336</c:v>
                </c:pt>
                <c:pt idx="5">
                  <c:v>29.665333333333336</c:v>
                </c:pt>
                <c:pt idx="6">
                  <c:v>29.665333333333336</c:v>
                </c:pt>
                <c:pt idx="7">
                  <c:v>29.665333333333336</c:v>
                </c:pt>
                <c:pt idx="8">
                  <c:v>29.665333333333336</c:v>
                </c:pt>
                <c:pt idx="9">
                  <c:v>29.665333333333336</c:v>
                </c:pt>
                <c:pt idx="10">
                  <c:v>29.665333333333336</c:v>
                </c:pt>
                <c:pt idx="11">
                  <c:v>29.665333333333336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E1A-40BA-89FC-9C62FFAD15B3}"/>
            </c:ext>
          </c:extLst>
        </c:ser>
        <c:ser>
          <c:idx val="7"/>
          <c:order val="7"/>
          <c:tx>
            <c:strRef>
              <c:f>Data!$P$22</c:f>
              <c:strCache>
                <c:ptCount val="1"/>
                <c:pt idx="0">
                  <c:v>4-5SM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Data!$A$23:$A$34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Data!$P$23:$P$34</c:f>
              <c:numCache>
                <c:formatCode>0.00</c:formatCode>
                <c:ptCount val="12"/>
                <c:pt idx="0">
                  <c:v>53.88</c:v>
                </c:pt>
                <c:pt idx="1">
                  <c:v>53.88</c:v>
                </c:pt>
                <c:pt idx="2">
                  <c:v>53.88</c:v>
                </c:pt>
                <c:pt idx="3">
                  <c:v>53.88</c:v>
                </c:pt>
                <c:pt idx="4">
                  <c:v>53.88</c:v>
                </c:pt>
                <c:pt idx="5">
                  <c:v>53.88</c:v>
                </c:pt>
                <c:pt idx="6">
                  <c:v>53.88</c:v>
                </c:pt>
                <c:pt idx="7">
                  <c:v>53.88</c:v>
                </c:pt>
                <c:pt idx="8">
                  <c:v>53.88</c:v>
                </c:pt>
                <c:pt idx="9">
                  <c:v>53.88</c:v>
                </c:pt>
                <c:pt idx="10">
                  <c:v>53.88</c:v>
                </c:pt>
                <c:pt idx="11">
                  <c:v>53.88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E1A-40BA-89FC-9C62FFAD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398720"/>
        <c:axId val="827407952"/>
      </c:lineChart>
      <c:catAx>
        <c:axId val="22739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40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407952"/>
        <c:scaling>
          <c:orientation val="minMax"/>
          <c:max val="67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/ cwt.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53507385183772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98720"/>
        <c:crosses val="autoZero"/>
        <c:crossBetween val="between"/>
        <c:majorUnit val="2.5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71251093613298"/>
          <c:y val="0.95106036029062568"/>
          <c:w val="0.77802438028579757"/>
          <c:h val="4.4045761553793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Feeder Cattle Basis - Colorado &amp; Kansas</a:t>
            </a:r>
          </a:p>
        </c:rich>
      </c:tx>
      <c:layout>
        <c:manualLayout>
          <c:xMode val="edge"/>
          <c:yMode val="edge"/>
          <c:x val="0.34295223097112859"/>
          <c:y val="1.9575855883749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13539967373572595"/>
          <c:w val="0.88235294117647056"/>
          <c:h val="0.73572593800978792"/>
        </c:manualLayout>
      </c:layout>
      <c:lineChart>
        <c:grouping val="standard"/>
        <c:varyColors val="0"/>
        <c:ser>
          <c:idx val="0"/>
          <c:order val="0"/>
          <c:tx>
            <c:strRef>
              <c:f>Data!$H$3</c:f>
              <c:strCache>
                <c:ptCount val="1"/>
                <c:pt idx="0">
                  <c:v>7-8S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Data!$A$4:$A$15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Data!$H$4:$H$15</c:f>
              <c:numCache>
                <c:formatCode>0.00</c:formatCode>
                <c:ptCount val="12"/>
                <c:pt idx="0">
                  <c:v>1.39</c:v>
                </c:pt>
                <c:pt idx="1">
                  <c:v>2.42</c:v>
                </c:pt>
                <c:pt idx="2">
                  <c:v>1.43</c:v>
                </c:pt>
                <c:pt idx="3">
                  <c:v>1.89</c:v>
                </c:pt>
                <c:pt idx="4">
                  <c:v>8.8366666666666678</c:v>
                </c:pt>
                <c:pt idx="8">
                  <c:v>-4.28</c:v>
                </c:pt>
                <c:pt idx="9">
                  <c:v>-1.83</c:v>
                </c:pt>
                <c:pt idx="10">
                  <c:v>-3.57</c:v>
                </c:pt>
                <c:pt idx="1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6-4CF8-8B96-ECD6D92D25E5}"/>
            </c:ext>
          </c:extLst>
        </c:ser>
        <c:ser>
          <c:idx val="2"/>
          <c:order val="1"/>
          <c:tx>
            <c:strRef>
              <c:f>Data!$I$3</c:f>
              <c:strCache>
                <c:ptCount val="1"/>
                <c:pt idx="0">
                  <c:v>6-7S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Data!$A$4:$A$15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Data!$I$4:$I$15</c:f>
              <c:numCache>
                <c:formatCode>0.00</c:formatCode>
                <c:ptCount val="12"/>
                <c:pt idx="0">
                  <c:v>15.36</c:v>
                </c:pt>
                <c:pt idx="1">
                  <c:v>20.49</c:v>
                </c:pt>
                <c:pt idx="2">
                  <c:v>20.7</c:v>
                </c:pt>
                <c:pt idx="3">
                  <c:v>23.12</c:v>
                </c:pt>
                <c:pt idx="4">
                  <c:v>27.37</c:v>
                </c:pt>
                <c:pt idx="8">
                  <c:v>3.5</c:v>
                </c:pt>
                <c:pt idx="9">
                  <c:v>5.54</c:v>
                </c:pt>
                <c:pt idx="10">
                  <c:v>5.27</c:v>
                </c:pt>
                <c:pt idx="11">
                  <c:v>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6-4CF8-8B96-ECD6D92D25E5}"/>
            </c:ext>
          </c:extLst>
        </c:ser>
        <c:ser>
          <c:idx val="1"/>
          <c:order val="2"/>
          <c:tx>
            <c:strRef>
              <c:f>Data!$J$3</c:f>
              <c:strCache>
                <c:ptCount val="1"/>
                <c:pt idx="0">
                  <c:v>5-6S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Data!$J$4:$J$15</c:f>
              <c:numCache>
                <c:formatCode>0.00</c:formatCode>
                <c:ptCount val="12"/>
                <c:pt idx="0">
                  <c:v>38.17</c:v>
                </c:pt>
                <c:pt idx="1">
                  <c:v>44.82</c:v>
                </c:pt>
                <c:pt idx="2">
                  <c:v>44.19</c:v>
                </c:pt>
                <c:pt idx="3">
                  <c:v>45.97</c:v>
                </c:pt>
                <c:pt idx="4">
                  <c:v>41.349999999999994</c:v>
                </c:pt>
                <c:pt idx="8">
                  <c:v>16.670000000000002</c:v>
                </c:pt>
                <c:pt idx="9">
                  <c:v>19.23</c:v>
                </c:pt>
                <c:pt idx="10">
                  <c:v>23.5</c:v>
                </c:pt>
                <c:pt idx="11">
                  <c:v>31.17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6-4CF8-8B96-ECD6D92D25E5}"/>
            </c:ext>
          </c:extLst>
        </c:ser>
        <c:ser>
          <c:idx val="3"/>
          <c:order val="3"/>
          <c:tx>
            <c:strRef>
              <c:f>Data!$K$3</c:f>
              <c:strCache>
                <c:ptCount val="1"/>
                <c:pt idx="0">
                  <c:v>4-5S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Data!$K$4:$K$15</c:f>
              <c:numCache>
                <c:formatCode>0.00</c:formatCode>
                <c:ptCount val="12"/>
                <c:pt idx="0">
                  <c:v>64.7</c:v>
                </c:pt>
                <c:pt idx="1">
                  <c:v>66.3</c:v>
                </c:pt>
                <c:pt idx="2">
                  <c:v>65.7</c:v>
                </c:pt>
                <c:pt idx="3">
                  <c:v>63.49</c:v>
                </c:pt>
                <c:pt idx="4">
                  <c:v>57.09</c:v>
                </c:pt>
                <c:pt idx="8">
                  <c:v>42.55</c:v>
                </c:pt>
                <c:pt idx="9">
                  <c:v>45.28</c:v>
                </c:pt>
                <c:pt idx="10">
                  <c:v>52.37</c:v>
                </c:pt>
                <c:pt idx="11">
                  <c:v>58.24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F6-4CF8-8B96-ECD6D92D25E5}"/>
            </c:ext>
          </c:extLst>
        </c:ser>
        <c:ser>
          <c:idx val="4"/>
          <c:order val="4"/>
          <c:tx>
            <c:v>7-8S-KS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Data!$H$23:$H$34</c:f>
              <c:numCache>
                <c:formatCode>0.00</c:formatCode>
                <c:ptCount val="12"/>
                <c:pt idx="0">
                  <c:v>0.97</c:v>
                </c:pt>
                <c:pt idx="1">
                  <c:v>3.48</c:v>
                </c:pt>
                <c:pt idx="2">
                  <c:v>0.65</c:v>
                </c:pt>
                <c:pt idx="3">
                  <c:v>1.91</c:v>
                </c:pt>
                <c:pt idx="4">
                  <c:v>1.49</c:v>
                </c:pt>
                <c:pt idx="5">
                  <c:v>1.29</c:v>
                </c:pt>
                <c:pt idx="6">
                  <c:v>3.69</c:v>
                </c:pt>
                <c:pt idx="7">
                  <c:v>3.08</c:v>
                </c:pt>
                <c:pt idx="8">
                  <c:v>4.58</c:v>
                </c:pt>
                <c:pt idx="9">
                  <c:v>1.85</c:v>
                </c:pt>
                <c:pt idx="10">
                  <c:v>4.12</c:v>
                </c:pt>
                <c:pt idx="11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F6-4CF8-8B96-ECD6D92D25E5}"/>
            </c:ext>
          </c:extLst>
        </c:ser>
        <c:ser>
          <c:idx val="5"/>
          <c:order val="5"/>
          <c:tx>
            <c:v>7-8S-KS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Data!$I$23:$I$34</c:f>
              <c:numCache>
                <c:formatCode>0.00</c:formatCode>
                <c:ptCount val="12"/>
                <c:pt idx="0">
                  <c:v>10.57</c:v>
                </c:pt>
                <c:pt idx="1">
                  <c:v>14.46</c:v>
                </c:pt>
                <c:pt idx="2">
                  <c:v>17.239999999999998</c:v>
                </c:pt>
                <c:pt idx="3">
                  <c:v>15.7</c:v>
                </c:pt>
                <c:pt idx="4">
                  <c:v>16.739999999999998</c:v>
                </c:pt>
                <c:pt idx="5">
                  <c:v>14.3</c:v>
                </c:pt>
                <c:pt idx="6">
                  <c:v>14.37</c:v>
                </c:pt>
                <c:pt idx="7">
                  <c:v>12.27</c:v>
                </c:pt>
                <c:pt idx="8">
                  <c:v>9.82</c:v>
                </c:pt>
                <c:pt idx="9">
                  <c:v>6.2</c:v>
                </c:pt>
                <c:pt idx="10">
                  <c:v>7.17</c:v>
                </c:pt>
                <c:pt idx="11">
                  <c:v>10.81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F6-4CF8-8B96-ECD6D92D25E5}"/>
            </c:ext>
          </c:extLst>
        </c:ser>
        <c:ser>
          <c:idx val="6"/>
          <c:order val="6"/>
          <c:tx>
            <c:v>7-8S-KS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Data!$J$23:$J$34</c:f>
              <c:numCache>
                <c:formatCode>0.00</c:formatCode>
                <c:ptCount val="12"/>
                <c:pt idx="0">
                  <c:v>32.74</c:v>
                </c:pt>
                <c:pt idx="1">
                  <c:v>38.25</c:v>
                </c:pt>
                <c:pt idx="2">
                  <c:v>40.020000000000003</c:v>
                </c:pt>
                <c:pt idx="3">
                  <c:v>36.229999999999997</c:v>
                </c:pt>
                <c:pt idx="4">
                  <c:v>28.52</c:v>
                </c:pt>
                <c:pt idx="5">
                  <c:v>25.65</c:v>
                </c:pt>
                <c:pt idx="6">
                  <c:v>22.264000000000003</c:v>
                </c:pt>
                <c:pt idx="7">
                  <c:v>29.01</c:v>
                </c:pt>
                <c:pt idx="8">
                  <c:v>23.07</c:v>
                </c:pt>
                <c:pt idx="9">
                  <c:v>23.17</c:v>
                </c:pt>
                <c:pt idx="10">
                  <c:v>26.33</c:v>
                </c:pt>
                <c:pt idx="11">
                  <c:v>30.73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F6-4CF8-8B96-ECD6D92D25E5}"/>
            </c:ext>
          </c:extLst>
        </c:ser>
        <c:ser>
          <c:idx val="7"/>
          <c:order val="7"/>
          <c:tx>
            <c:v>4-5S-KS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Data!$K$23:$K$34</c:f>
              <c:numCache>
                <c:formatCode>0.00</c:formatCode>
                <c:ptCount val="12"/>
                <c:pt idx="0">
                  <c:v>59.12</c:v>
                </c:pt>
                <c:pt idx="1">
                  <c:v>66.819999999999993</c:v>
                </c:pt>
                <c:pt idx="2">
                  <c:v>61.9</c:v>
                </c:pt>
                <c:pt idx="3">
                  <c:v>60.81</c:v>
                </c:pt>
                <c:pt idx="4">
                  <c:v>49.28</c:v>
                </c:pt>
                <c:pt idx="5">
                  <c:v>47.04</c:v>
                </c:pt>
                <c:pt idx="6">
                  <c:v>54.12</c:v>
                </c:pt>
                <c:pt idx="7">
                  <c:v>54.46</c:v>
                </c:pt>
                <c:pt idx="8">
                  <c:v>44.88</c:v>
                </c:pt>
                <c:pt idx="9">
                  <c:v>40.4</c:v>
                </c:pt>
                <c:pt idx="10">
                  <c:v>52.23</c:v>
                </c:pt>
                <c:pt idx="11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F6-4CF8-8B96-ECD6D92D2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415792"/>
        <c:axId val="827420272"/>
      </c:lineChart>
      <c:catAx>
        <c:axId val="82741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420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7420272"/>
        <c:scaling>
          <c:orientation val="minMax"/>
          <c:max val="67.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/ cwt.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53507385183772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415792"/>
        <c:crosses val="autoZero"/>
        <c:crossBetween val="between"/>
        <c:majorUnit val="2.5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871251093613298"/>
          <c:y val="0.95106036029062568"/>
          <c:w val="0.77802438028579757"/>
          <c:h val="4.40457615537934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1" i="1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workbookViewId="0">
      <selection activeCell="K35" sqref="K35"/>
    </sheetView>
  </sheetViews>
  <sheetFormatPr defaultRowHeight="12.75" x14ac:dyDescent="0.2"/>
  <cols>
    <col min="1" max="1" width="10" bestFit="1" customWidth="1"/>
    <col min="2" max="16" width="7.140625" customWidth="1"/>
    <col min="17" max="25" width="6.7109375" customWidth="1"/>
  </cols>
  <sheetData>
    <row r="1" spans="1:16" x14ac:dyDescent="0.2">
      <c r="A1" s="2" t="s">
        <v>35</v>
      </c>
    </row>
    <row r="3" spans="1:16" s="1" customFormat="1" x14ac:dyDescent="0.2">
      <c r="B3" s="5" t="s">
        <v>13</v>
      </c>
      <c r="C3" s="5" t="s">
        <v>14</v>
      </c>
      <c r="D3" s="5" t="s">
        <v>12</v>
      </c>
      <c r="E3" s="5" t="s">
        <v>15</v>
      </c>
      <c r="G3" s="20" t="s">
        <v>59</v>
      </c>
      <c r="H3" s="5" t="s">
        <v>16</v>
      </c>
      <c r="I3" s="5" t="s">
        <v>17</v>
      </c>
      <c r="J3" s="5" t="s">
        <v>18</v>
      </c>
      <c r="K3" s="5" t="s">
        <v>19</v>
      </c>
      <c r="L3" s="20" t="s">
        <v>60</v>
      </c>
      <c r="M3" s="5" t="s">
        <v>20</v>
      </c>
      <c r="N3" s="5" t="s">
        <v>21</v>
      </c>
      <c r="O3" s="5" t="s">
        <v>22</v>
      </c>
      <c r="P3" s="5" t="s">
        <v>23</v>
      </c>
    </row>
    <row r="4" spans="1:16" x14ac:dyDescent="0.2">
      <c r="A4" t="s">
        <v>7</v>
      </c>
      <c r="B4" s="3">
        <v>1.1499999999999999</v>
      </c>
      <c r="C4" s="3">
        <v>0.87</v>
      </c>
      <c r="D4" s="3">
        <f>B$16</f>
        <v>2.4450000000000003</v>
      </c>
      <c r="E4" s="3">
        <f>C$16</f>
        <v>2.559166666666667</v>
      </c>
      <c r="G4" s="3">
        <v>-16.36</v>
      </c>
      <c r="H4" s="3">
        <v>1.39</v>
      </c>
      <c r="I4" s="3">
        <v>15.36</v>
      </c>
      <c r="J4" s="3">
        <v>38.17</v>
      </c>
      <c r="K4" s="3">
        <v>64.7</v>
      </c>
      <c r="L4" s="3">
        <f>G$16</f>
        <v>-19.554444444444446</v>
      </c>
      <c r="M4" s="3">
        <f>H$16</f>
        <v>0.87629629629629635</v>
      </c>
      <c r="N4" s="3">
        <f>I$16</f>
        <v>14.745555555555557</v>
      </c>
      <c r="O4" s="3">
        <f>J$16</f>
        <v>33.896666666666668</v>
      </c>
      <c r="P4" s="3">
        <f>K$16</f>
        <v>57.302222222222227</v>
      </c>
    </row>
    <row r="5" spans="1:16" x14ac:dyDescent="0.2">
      <c r="A5" t="s">
        <v>8</v>
      </c>
      <c r="B5" s="3">
        <v>0.95</v>
      </c>
      <c r="C5" s="3">
        <v>0.87</v>
      </c>
      <c r="D5" s="3">
        <f t="shared" ref="D5:D15" si="0">B$16</f>
        <v>2.4450000000000003</v>
      </c>
      <c r="E5" s="3">
        <f t="shared" ref="E5:E15" si="1">C$16</f>
        <v>2.559166666666667</v>
      </c>
      <c r="G5" s="3">
        <v>-16.5</v>
      </c>
      <c r="H5" s="3">
        <v>2.42</v>
      </c>
      <c r="I5" s="3">
        <v>20.49</v>
      </c>
      <c r="J5" s="3">
        <v>44.82</v>
      </c>
      <c r="K5" s="3">
        <v>66.3</v>
      </c>
      <c r="L5" s="3">
        <f t="shared" ref="L5:M15" si="2">G$16</f>
        <v>-19.554444444444446</v>
      </c>
      <c r="M5" s="3">
        <f t="shared" si="2"/>
        <v>0.87629629629629635</v>
      </c>
      <c r="N5" s="3">
        <f t="shared" ref="N5:N15" si="3">I$16</f>
        <v>14.745555555555557</v>
      </c>
      <c r="O5" s="3">
        <f t="shared" ref="O5:O15" si="4">J$16</f>
        <v>33.896666666666668</v>
      </c>
      <c r="P5" s="3">
        <f t="shared" ref="P5:P15" si="5">K$16</f>
        <v>57.302222222222227</v>
      </c>
    </row>
    <row r="6" spans="1:16" x14ac:dyDescent="0.2">
      <c r="A6" t="s">
        <v>9</v>
      </c>
      <c r="B6" s="3">
        <v>4.67</v>
      </c>
      <c r="C6" s="3">
        <v>4.75</v>
      </c>
      <c r="D6" s="3">
        <f t="shared" si="0"/>
        <v>2.4450000000000003</v>
      </c>
      <c r="E6" s="3">
        <f t="shared" si="1"/>
        <v>2.559166666666667</v>
      </c>
      <c r="G6" s="3">
        <v>-19.89</v>
      </c>
      <c r="H6" s="3">
        <v>1.43</v>
      </c>
      <c r="I6" s="3">
        <v>20.7</v>
      </c>
      <c r="J6" s="3">
        <v>44.19</v>
      </c>
      <c r="K6" s="3">
        <v>65.7</v>
      </c>
      <c r="L6" s="3">
        <f t="shared" si="2"/>
        <v>-19.554444444444446</v>
      </c>
      <c r="M6" s="3">
        <f t="shared" si="2"/>
        <v>0.87629629629629635</v>
      </c>
      <c r="N6" s="3">
        <f t="shared" si="3"/>
        <v>14.745555555555557</v>
      </c>
      <c r="O6" s="3">
        <f t="shared" si="4"/>
        <v>33.896666666666668</v>
      </c>
      <c r="P6" s="3">
        <f t="shared" si="5"/>
        <v>57.302222222222227</v>
      </c>
    </row>
    <row r="7" spans="1:16" x14ac:dyDescent="0.2">
      <c r="A7" t="s">
        <v>10</v>
      </c>
      <c r="B7" s="3">
        <v>2.42</v>
      </c>
      <c r="C7" s="3">
        <v>3.2</v>
      </c>
      <c r="D7" s="3">
        <f t="shared" si="0"/>
        <v>2.4450000000000003</v>
      </c>
      <c r="E7" s="3">
        <f t="shared" si="1"/>
        <v>2.559166666666667</v>
      </c>
      <c r="G7" s="3">
        <v>-20.84</v>
      </c>
      <c r="H7" s="3">
        <v>1.89</v>
      </c>
      <c r="I7" s="3">
        <v>23.12</v>
      </c>
      <c r="J7" s="3">
        <v>45.97</v>
      </c>
      <c r="K7" s="3">
        <v>63.49</v>
      </c>
      <c r="L7" s="3">
        <f t="shared" si="2"/>
        <v>-19.554444444444446</v>
      </c>
      <c r="M7" s="3">
        <f t="shared" si="2"/>
        <v>0.87629629629629635</v>
      </c>
      <c r="N7" s="3">
        <f t="shared" si="3"/>
        <v>14.745555555555557</v>
      </c>
      <c r="O7" s="3">
        <f t="shared" si="4"/>
        <v>33.896666666666668</v>
      </c>
      <c r="P7" s="3">
        <f t="shared" si="5"/>
        <v>57.302222222222227</v>
      </c>
    </row>
    <row r="8" spans="1:16" x14ac:dyDescent="0.2">
      <c r="A8" t="s">
        <v>11</v>
      </c>
      <c r="B8" s="3">
        <v>9.09</v>
      </c>
      <c r="C8" s="3">
        <v>8.4700000000000006</v>
      </c>
      <c r="D8" s="3">
        <f t="shared" si="0"/>
        <v>2.4450000000000003</v>
      </c>
      <c r="E8" s="3">
        <f t="shared" si="1"/>
        <v>2.559166666666667</v>
      </c>
      <c r="G8" s="3">
        <f>AVERAGE(-15.09,-37.85,-22.36)</f>
        <v>-25.099999999999998</v>
      </c>
      <c r="H8" s="3">
        <f>AVERAGE(2.54,14.26,9.71)</f>
        <v>8.8366666666666678</v>
      </c>
      <c r="I8" s="3">
        <f>AVERAGE(11.06,43.1,27.95)</f>
        <v>27.37</v>
      </c>
      <c r="J8" s="3">
        <f>AVERAGE(12.99,60.66,50.4)</f>
        <v>41.349999999999994</v>
      </c>
      <c r="K8" s="3">
        <f>AVERAGE(34.49,81.56,55.22)</f>
        <v>57.09</v>
      </c>
      <c r="L8" s="3">
        <f t="shared" si="2"/>
        <v>-19.554444444444446</v>
      </c>
      <c r="M8" s="3">
        <f t="shared" si="2"/>
        <v>0.87629629629629635</v>
      </c>
      <c r="N8" s="3">
        <f t="shared" si="3"/>
        <v>14.745555555555557</v>
      </c>
      <c r="O8" s="3">
        <f t="shared" si="4"/>
        <v>33.896666666666668</v>
      </c>
      <c r="P8" s="3">
        <f t="shared" si="5"/>
        <v>57.302222222222227</v>
      </c>
    </row>
    <row r="9" spans="1:16" x14ac:dyDescent="0.2">
      <c r="A9" t="s">
        <v>0</v>
      </c>
      <c r="B9" s="3">
        <v>2.44</v>
      </c>
      <c r="C9" s="3">
        <v>2.68</v>
      </c>
      <c r="D9" s="3">
        <f t="shared" si="0"/>
        <v>2.4450000000000003</v>
      </c>
      <c r="E9" s="3">
        <f t="shared" si="1"/>
        <v>2.559166666666667</v>
      </c>
      <c r="G9" s="3"/>
      <c r="H9" s="3"/>
      <c r="I9" s="3"/>
      <c r="J9" s="3"/>
      <c r="K9" s="3"/>
      <c r="L9" s="3">
        <f t="shared" si="2"/>
        <v>-19.554444444444446</v>
      </c>
      <c r="M9" s="3">
        <f t="shared" si="2"/>
        <v>0.87629629629629635</v>
      </c>
      <c r="N9" s="3">
        <f t="shared" si="3"/>
        <v>14.745555555555557</v>
      </c>
      <c r="O9" s="3">
        <f t="shared" si="4"/>
        <v>33.896666666666668</v>
      </c>
      <c r="P9" s="3">
        <f t="shared" si="5"/>
        <v>57.302222222222227</v>
      </c>
    </row>
    <row r="10" spans="1:16" x14ac:dyDescent="0.2">
      <c r="A10" t="s">
        <v>1</v>
      </c>
      <c r="B10" s="3">
        <v>3.14</v>
      </c>
      <c r="C10" s="3">
        <v>3.4</v>
      </c>
      <c r="D10" s="3">
        <f t="shared" si="0"/>
        <v>2.4450000000000003</v>
      </c>
      <c r="E10" s="3">
        <f t="shared" si="1"/>
        <v>2.559166666666667</v>
      </c>
      <c r="G10" s="3"/>
      <c r="H10" s="3"/>
      <c r="I10" s="3"/>
      <c r="J10" s="3"/>
      <c r="K10" s="3"/>
      <c r="L10" s="3">
        <f t="shared" si="2"/>
        <v>-19.554444444444446</v>
      </c>
      <c r="M10" s="3">
        <f t="shared" si="2"/>
        <v>0.87629629629629635</v>
      </c>
      <c r="N10" s="3">
        <f t="shared" si="3"/>
        <v>14.745555555555557</v>
      </c>
      <c r="O10" s="3">
        <f t="shared" si="4"/>
        <v>33.896666666666668</v>
      </c>
      <c r="P10" s="3">
        <f t="shared" si="5"/>
        <v>57.302222222222227</v>
      </c>
    </row>
    <row r="11" spans="1:16" x14ac:dyDescent="0.2">
      <c r="A11" t="s">
        <v>2</v>
      </c>
      <c r="B11" s="3">
        <v>2.79</v>
      </c>
      <c r="C11" s="3">
        <v>2.89</v>
      </c>
      <c r="D11" s="3">
        <f t="shared" si="0"/>
        <v>2.4450000000000003</v>
      </c>
      <c r="E11" s="3">
        <f t="shared" si="1"/>
        <v>2.559166666666667</v>
      </c>
      <c r="G11" s="3"/>
      <c r="H11" s="3"/>
      <c r="I11" s="3"/>
      <c r="J11" s="3"/>
      <c r="K11" s="3"/>
      <c r="L11" s="3">
        <f t="shared" si="2"/>
        <v>-19.554444444444446</v>
      </c>
      <c r="M11" s="3">
        <f t="shared" si="2"/>
        <v>0.87629629629629635</v>
      </c>
      <c r="N11" s="3">
        <f t="shared" si="3"/>
        <v>14.745555555555557</v>
      </c>
      <c r="O11" s="3">
        <f t="shared" si="4"/>
        <v>33.896666666666668</v>
      </c>
      <c r="P11" s="3">
        <f t="shared" si="5"/>
        <v>57.302222222222227</v>
      </c>
    </row>
    <row r="12" spans="1:16" x14ac:dyDescent="0.2">
      <c r="A12" t="s">
        <v>3</v>
      </c>
      <c r="B12" s="3">
        <v>0.55000000000000004</v>
      </c>
      <c r="C12" s="3">
        <v>1</v>
      </c>
      <c r="D12" s="3">
        <f t="shared" si="0"/>
        <v>2.4450000000000003</v>
      </c>
      <c r="E12" s="3">
        <f t="shared" si="1"/>
        <v>2.559166666666667</v>
      </c>
      <c r="G12" s="3">
        <v>-16.64</v>
      </c>
      <c r="H12" s="3">
        <v>-4.28</v>
      </c>
      <c r="I12" s="3">
        <v>3.5</v>
      </c>
      <c r="J12" s="3">
        <v>16.670000000000002</v>
      </c>
      <c r="K12" s="3">
        <v>42.55</v>
      </c>
      <c r="L12" s="3">
        <f t="shared" si="2"/>
        <v>-19.554444444444446</v>
      </c>
      <c r="M12" s="3">
        <f t="shared" si="2"/>
        <v>0.87629629629629635</v>
      </c>
      <c r="N12" s="3">
        <f t="shared" si="3"/>
        <v>14.745555555555557</v>
      </c>
      <c r="O12" s="3">
        <f t="shared" si="4"/>
        <v>33.896666666666668</v>
      </c>
      <c r="P12" s="3">
        <f t="shared" si="5"/>
        <v>57.302222222222227</v>
      </c>
    </row>
    <row r="13" spans="1:16" x14ac:dyDescent="0.2">
      <c r="A13" t="s">
        <v>4</v>
      </c>
      <c r="B13" s="3">
        <v>-0.24</v>
      </c>
      <c r="C13" s="3">
        <v>0.16</v>
      </c>
      <c r="D13" s="3">
        <f t="shared" si="0"/>
        <v>2.4450000000000003</v>
      </c>
      <c r="E13" s="3">
        <f t="shared" si="1"/>
        <v>2.559166666666667</v>
      </c>
      <c r="G13" s="3">
        <v>-19.13</v>
      </c>
      <c r="H13" s="3">
        <v>-1.83</v>
      </c>
      <c r="I13" s="3">
        <v>5.54</v>
      </c>
      <c r="J13" s="3">
        <v>19.23</v>
      </c>
      <c r="K13" s="3">
        <v>45.28</v>
      </c>
      <c r="L13" s="3">
        <f t="shared" si="2"/>
        <v>-19.554444444444446</v>
      </c>
      <c r="M13" s="3">
        <f t="shared" si="2"/>
        <v>0.87629629629629635</v>
      </c>
      <c r="N13" s="3">
        <f t="shared" si="3"/>
        <v>14.745555555555557</v>
      </c>
      <c r="O13" s="3">
        <f t="shared" si="4"/>
        <v>33.896666666666668</v>
      </c>
      <c r="P13" s="3">
        <f t="shared" si="5"/>
        <v>57.302222222222227</v>
      </c>
    </row>
    <row r="14" spans="1:16" x14ac:dyDescent="0.2">
      <c r="A14" t="s">
        <v>5</v>
      </c>
      <c r="B14" s="3">
        <v>0.63</v>
      </c>
      <c r="C14" s="3">
        <v>0.96</v>
      </c>
      <c r="D14" s="3">
        <f t="shared" si="0"/>
        <v>2.4450000000000003</v>
      </c>
      <c r="E14" s="3">
        <f t="shared" si="1"/>
        <v>2.559166666666667</v>
      </c>
      <c r="G14" s="3">
        <v>-23.11</v>
      </c>
      <c r="H14" s="3">
        <v>-3.57</v>
      </c>
      <c r="I14" s="3">
        <v>5.27</v>
      </c>
      <c r="J14" s="3">
        <v>23.5</v>
      </c>
      <c r="K14" s="3">
        <v>52.37</v>
      </c>
      <c r="L14" s="3">
        <f t="shared" si="2"/>
        <v>-19.554444444444446</v>
      </c>
      <c r="M14" s="3">
        <f t="shared" si="2"/>
        <v>0.87629629629629635</v>
      </c>
      <c r="N14" s="3">
        <f t="shared" si="3"/>
        <v>14.745555555555557</v>
      </c>
      <c r="O14" s="3">
        <f t="shared" si="4"/>
        <v>33.896666666666668</v>
      </c>
      <c r="P14" s="3">
        <f t="shared" si="5"/>
        <v>57.302222222222227</v>
      </c>
    </row>
    <row r="15" spans="1:16" x14ac:dyDescent="0.2">
      <c r="A15" t="s">
        <v>6</v>
      </c>
      <c r="B15" s="3">
        <v>1.75</v>
      </c>
      <c r="C15" s="3">
        <v>1.46</v>
      </c>
      <c r="D15" s="3">
        <f t="shared" si="0"/>
        <v>2.4450000000000003</v>
      </c>
      <c r="E15" s="3">
        <f t="shared" si="1"/>
        <v>2.559166666666667</v>
      </c>
      <c r="G15" s="3">
        <v>-18.420000000000002</v>
      </c>
      <c r="H15" s="3">
        <v>1.6</v>
      </c>
      <c r="I15" s="3">
        <v>11.36</v>
      </c>
      <c r="J15" s="3">
        <v>31.17</v>
      </c>
      <c r="K15" s="3">
        <v>58.24</v>
      </c>
      <c r="L15" s="3">
        <f t="shared" si="2"/>
        <v>-19.554444444444446</v>
      </c>
      <c r="M15" s="3">
        <f t="shared" si="2"/>
        <v>0.87629629629629635</v>
      </c>
      <c r="N15" s="3">
        <f t="shared" si="3"/>
        <v>14.745555555555557</v>
      </c>
      <c r="O15" s="3">
        <f t="shared" si="4"/>
        <v>33.896666666666668</v>
      </c>
      <c r="P15" s="3">
        <f t="shared" si="5"/>
        <v>57.302222222222227</v>
      </c>
    </row>
    <row r="16" spans="1:16" x14ac:dyDescent="0.2">
      <c r="B16" s="4">
        <f>AVERAGE(B4:B15)</f>
        <v>2.4450000000000003</v>
      </c>
      <c r="C16" s="4">
        <f>AVERAGE(C4:C15)</f>
        <v>2.559166666666667</v>
      </c>
      <c r="D16" s="4"/>
      <c r="E16" s="4"/>
      <c r="G16" s="4">
        <f>AVERAGE(G4:G15)</f>
        <v>-19.554444444444446</v>
      </c>
      <c r="H16" s="4">
        <f>AVERAGE(H4:H15)</f>
        <v>0.87629629629629635</v>
      </c>
      <c r="I16" s="4">
        <f>AVERAGE(I4:I15)</f>
        <v>14.745555555555557</v>
      </c>
      <c r="J16" s="4">
        <f>AVERAGE(J4:J15)</f>
        <v>33.896666666666668</v>
      </c>
      <c r="K16" s="4">
        <f>AVERAGE(K4:K15)</f>
        <v>57.302222222222227</v>
      </c>
    </row>
    <row r="17" spans="1:16" x14ac:dyDescent="0.2">
      <c r="G17" s="4"/>
      <c r="H17" s="4"/>
      <c r="I17" s="4">
        <f>I16-$H$16</f>
        <v>13.869259259259261</v>
      </c>
      <c r="J17" s="4">
        <f>J16-$H$16</f>
        <v>33.020370370370372</v>
      </c>
      <c r="K17" s="4">
        <f>K16-$H$16</f>
        <v>56.425925925925931</v>
      </c>
    </row>
    <row r="20" spans="1:16" x14ac:dyDescent="0.2">
      <c r="A20" s="17" t="s">
        <v>58</v>
      </c>
    </row>
    <row r="22" spans="1:16" x14ac:dyDescent="0.2">
      <c r="A22" s="1"/>
      <c r="B22" s="5" t="s">
        <v>13</v>
      </c>
      <c r="C22" s="5" t="s">
        <v>14</v>
      </c>
      <c r="D22" s="5" t="s">
        <v>12</v>
      </c>
      <c r="E22" s="5" t="s">
        <v>15</v>
      </c>
      <c r="F22" s="1"/>
      <c r="G22" s="20" t="s">
        <v>59</v>
      </c>
      <c r="H22" s="5" t="s">
        <v>16</v>
      </c>
      <c r="I22" s="5" t="s">
        <v>17</v>
      </c>
      <c r="J22" s="5" t="s">
        <v>18</v>
      </c>
      <c r="K22" s="5" t="s">
        <v>19</v>
      </c>
      <c r="L22" s="20" t="s">
        <v>60</v>
      </c>
      <c r="M22" s="5" t="s">
        <v>20</v>
      </c>
      <c r="N22" s="5" t="s">
        <v>21</v>
      </c>
      <c r="O22" s="5" t="s">
        <v>22</v>
      </c>
      <c r="P22" s="5" t="s">
        <v>23</v>
      </c>
    </row>
    <row r="23" spans="1:16" x14ac:dyDescent="0.2">
      <c r="A23" t="s">
        <v>7</v>
      </c>
      <c r="B23" s="3">
        <v>1.69</v>
      </c>
      <c r="C23" s="3">
        <v>1.8</v>
      </c>
      <c r="D23" s="3">
        <f>B$16</f>
        <v>2.4450000000000003</v>
      </c>
      <c r="E23" s="3">
        <f>C$16</f>
        <v>2.559166666666667</v>
      </c>
      <c r="G23" s="3">
        <v>-4.1900000000000004</v>
      </c>
      <c r="H23" s="3">
        <v>0.97</v>
      </c>
      <c r="I23" s="3">
        <v>10.57</v>
      </c>
      <c r="J23" s="3">
        <v>32.74</v>
      </c>
      <c r="K23" s="3">
        <v>59.12</v>
      </c>
      <c r="L23" s="3">
        <f>G$35</f>
        <v>-3.5083333333333342</v>
      </c>
      <c r="M23" s="3">
        <f>H$35</f>
        <v>2.5950000000000002</v>
      </c>
      <c r="N23" s="3">
        <f>I$35</f>
        <v>12.470833333333331</v>
      </c>
      <c r="O23" s="3">
        <f>J$35</f>
        <v>29.665333333333336</v>
      </c>
      <c r="P23" s="3">
        <f>K$35</f>
        <v>53.88</v>
      </c>
    </row>
    <row r="24" spans="1:16" x14ac:dyDescent="0.2">
      <c r="A24" t="s">
        <v>8</v>
      </c>
      <c r="B24" s="3">
        <v>1.25</v>
      </c>
      <c r="C24" s="3">
        <v>1.4</v>
      </c>
      <c r="D24" s="3">
        <f t="shared" ref="D24:D34" si="6">B$16</f>
        <v>2.4450000000000003</v>
      </c>
      <c r="E24" s="3">
        <f t="shared" ref="E24:E34" si="7">C$16</f>
        <v>2.559166666666667</v>
      </c>
      <c r="G24" s="3">
        <v>-4.91</v>
      </c>
      <c r="H24" s="3">
        <v>3.48</v>
      </c>
      <c r="I24" s="3">
        <v>14.46</v>
      </c>
      <c r="J24" s="3">
        <v>38.25</v>
      </c>
      <c r="K24" s="3">
        <v>66.819999999999993</v>
      </c>
      <c r="L24" s="3">
        <f t="shared" ref="L24:M34" si="8">G$35</f>
        <v>-3.5083333333333342</v>
      </c>
      <c r="M24" s="3">
        <f t="shared" si="8"/>
        <v>2.5950000000000002</v>
      </c>
      <c r="N24" s="3">
        <f t="shared" ref="N24:N34" si="9">I$35</f>
        <v>12.470833333333331</v>
      </c>
      <c r="O24" s="3">
        <f t="shared" ref="O24:O34" si="10">J$35</f>
        <v>29.665333333333336</v>
      </c>
      <c r="P24" s="3">
        <f t="shared" ref="P24:P34" si="11">K$35</f>
        <v>53.88</v>
      </c>
    </row>
    <row r="25" spans="1:16" x14ac:dyDescent="0.2">
      <c r="A25" t="s">
        <v>9</v>
      </c>
      <c r="B25" s="3">
        <v>3.44</v>
      </c>
      <c r="C25" s="3">
        <v>3.4</v>
      </c>
      <c r="D25" s="3">
        <f t="shared" si="6"/>
        <v>2.4450000000000003</v>
      </c>
      <c r="E25" s="3">
        <f t="shared" si="7"/>
        <v>2.559166666666667</v>
      </c>
      <c r="G25" s="3">
        <v>-8.86</v>
      </c>
      <c r="H25" s="3">
        <v>0.65</v>
      </c>
      <c r="I25" s="3">
        <v>17.239999999999998</v>
      </c>
      <c r="J25" s="3">
        <v>40.020000000000003</v>
      </c>
      <c r="K25" s="3">
        <v>61.9</v>
      </c>
      <c r="L25" s="3">
        <f t="shared" si="8"/>
        <v>-3.5083333333333342</v>
      </c>
      <c r="M25" s="3">
        <f t="shared" si="8"/>
        <v>2.5950000000000002</v>
      </c>
      <c r="N25" s="3">
        <f t="shared" si="9"/>
        <v>12.470833333333331</v>
      </c>
      <c r="O25" s="3">
        <f t="shared" si="10"/>
        <v>29.665333333333336</v>
      </c>
      <c r="P25" s="3">
        <f t="shared" si="11"/>
        <v>53.88</v>
      </c>
    </row>
    <row r="26" spans="1:16" x14ac:dyDescent="0.2">
      <c r="A26" t="s">
        <v>10</v>
      </c>
      <c r="B26" s="3">
        <v>1.99</v>
      </c>
      <c r="C26" s="3">
        <v>1.83</v>
      </c>
      <c r="D26" s="3">
        <f t="shared" si="6"/>
        <v>2.4450000000000003</v>
      </c>
      <c r="E26" s="3">
        <f t="shared" si="7"/>
        <v>2.559166666666667</v>
      </c>
      <c r="G26" s="3">
        <v>-8.0299999999999994</v>
      </c>
      <c r="H26" s="3">
        <v>1.91</v>
      </c>
      <c r="I26" s="3">
        <v>15.7</v>
      </c>
      <c r="J26" s="3">
        <v>36.229999999999997</v>
      </c>
      <c r="K26" s="3">
        <v>60.81</v>
      </c>
      <c r="L26" s="3">
        <f t="shared" si="8"/>
        <v>-3.5083333333333342</v>
      </c>
      <c r="M26" s="3">
        <f t="shared" si="8"/>
        <v>2.5950000000000002</v>
      </c>
      <c r="N26" s="3">
        <f t="shared" si="9"/>
        <v>12.470833333333331</v>
      </c>
      <c r="O26" s="3">
        <f t="shared" si="10"/>
        <v>29.665333333333336</v>
      </c>
      <c r="P26" s="3">
        <f t="shared" si="11"/>
        <v>53.88</v>
      </c>
    </row>
    <row r="27" spans="1:16" x14ac:dyDescent="0.2">
      <c r="A27" t="s">
        <v>11</v>
      </c>
      <c r="B27" s="3">
        <v>8.59</v>
      </c>
      <c r="C27" s="3">
        <v>8.25</v>
      </c>
      <c r="D27" s="3">
        <f t="shared" si="6"/>
        <v>2.4450000000000003</v>
      </c>
      <c r="E27" s="3">
        <f t="shared" si="7"/>
        <v>2.559166666666667</v>
      </c>
      <c r="G27" s="3">
        <v>-6.39</v>
      </c>
      <c r="H27" s="3">
        <v>1.49</v>
      </c>
      <c r="I27" s="3">
        <v>16.739999999999998</v>
      </c>
      <c r="J27" s="3">
        <v>28.52</v>
      </c>
      <c r="K27" s="3">
        <v>49.28</v>
      </c>
      <c r="L27" s="3">
        <f t="shared" si="8"/>
        <v>-3.5083333333333342</v>
      </c>
      <c r="M27" s="3">
        <f t="shared" si="8"/>
        <v>2.5950000000000002</v>
      </c>
      <c r="N27" s="3">
        <f t="shared" si="9"/>
        <v>12.470833333333331</v>
      </c>
      <c r="O27" s="3">
        <f t="shared" si="10"/>
        <v>29.665333333333336</v>
      </c>
      <c r="P27" s="3">
        <f t="shared" si="11"/>
        <v>53.88</v>
      </c>
    </row>
    <row r="28" spans="1:16" x14ac:dyDescent="0.2">
      <c r="A28" t="s">
        <v>0</v>
      </c>
      <c r="B28" s="3">
        <v>2.57</v>
      </c>
      <c r="C28" s="3">
        <v>2.44</v>
      </c>
      <c r="D28" s="3">
        <f t="shared" si="6"/>
        <v>2.4450000000000003</v>
      </c>
      <c r="E28" s="3">
        <f t="shared" si="7"/>
        <v>2.559166666666667</v>
      </c>
      <c r="G28" s="3">
        <v>-6.88</v>
      </c>
      <c r="H28" s="3">
        <v>1.29</v>
      </c>
      <c r="I28" s="3">
        <v>14.3</v>
      </c>
      <c r="J28" s="3">
        <v>25.65</v>
      </c>
      <c r="K28" s="3">
        <v>47.04</v>
      </c>
      <c r="L28" s="3">
        <f t="shared" si="8"/>
        <v>-3.5083333333333342</v>
      </c>
      <c r="M28" s="3">
        <f t="shared" si="8"/>
        <v>2.5950000000000002</v>
      </c>
      <c r="N28" s="3">
        <f t="shared" si="9"/>
        <v>12.470833333333331</v>
      </c>
      <c r="O28" s="3">
        <f t="shared" si="10"/>
        <v>29.665333333333336</v>
      </c>
      <c r="P28" s="3">
        <f t="shared" si="11"/>
        <v>53.88</v>
      </c>
    </row>
    <row r="29" spans="1:16" x14ac:dyDescent="0.2">
      <c r="A29" t="s">
        <v>1</v>
      </c>
      <c r="B29" s="3">
        <v>2.39</v>
      </c>
      <c r="C29" s="3">
        <v>2.39</v>
      </c>
      <c r="D29" s="3">
        <f t="shared" si="6"/>
        <v>2.4450000000000003</v>
      </c>
      <c r="E29" s="3">
        <f t="shared" si="7"/>
        <v>2.559166666666667</v>
      </c>
      <c r="G29" s="3">
        <v>-2.09</v>
      </c>
      <c r="H29" s="3">
        <v>3.69</v>
      </c>
      <c r="I29" s="3">
        <v>14.37</v>
      </c>
      <c r="J29" s="3">
        <f>AVERAGE(8.34,42.5,17.25,22.36,20.87)</f>
        <v>22.264000000000003</v>
      </c>
      <c r="K29" s="3">
        <v>54.12</v>
      </c>
      <c r="L29" s="3">
        <f t="shared" si="8"/>
        <v>-3.5083333333333342</v>
      </c>
      <c r="M29" s="3">
        <f t="shared" si="8"/>
        <v>2.5950000000000002</v>
      </c>
      <c r="N29" s="3">
        <f t="shared" si="9"/>
        <v>12.470833333333331</v>
      </c>
      <c r="O29" s="3">
        <f t="shared" si="10"/>
        <v>29.665333333333336</v>
      </c>
      <c r="P29" s="3">
        <f t="shared" si="11"/>
        <v>53.88</v>
      </c>
    </row>
    <row r="30" spans="1:16" x14ac:dyDescent="0.2">
      <c r="A30" t="s">
        <v>2</v>
      </c>
      <c r="B30" s="3">
        <v>1.41</v>
      </c>
      <c r="C30" s="3">
        <v>1.45</v>
      </c>
      <c r="D30" s="3">
        <f t="shared" si="6"/>
        <v>2.4450000000000003</v>
      </c>
      <c r="E30" s="3">
        <f t="shared" si="7"/>
        <v>2.559166666666667</v>
      </c>
      <c r="G30" s="3">
        <v>-0.89</v>
      </c>
      <c r="H30" s="3">
        <v>3.08</v>
      </c>
      <c r="I30" s="3">
        <v>12.27</v>
      </c>
      <c r="J30" s="3">
        <v>29.01</v>
      </c>
      <c r="K30" s="3">
        <v>54.46</v>
      </c>
      <c r="L30" s="3">
        <f t="shared" si="8"/>
        <v>-3.5083333333333342</v>
      </c>
      <c r="M30" s="3">
        <f t="shared" si="8"/>
        <v>2.5950000000000002</v>
      </c>
      <c r="N30" s="3">
        <f t="shared" si="9"/>
        <v>12.470833333333331</v>
      </c>
      <c r="O30" s="3">
        <f t="shared" si="10"/>
        <v>29.665333333333336</v>
      </c>
      <c r="P30" s="3">
        <f t="shared" si="11"/>
        <v>53.88</v>
      </c>
    </row>
    <row r="31" spans="1:16" x14ac:dyDescent="0.2">
      <c r="A31" t="s">
        <v>3</v>
      </c>
      <c r="B31" s="3">
        <v>0.55000000000000004</v>
      </c>
      <c r="C31" s="3">
        <v>0.1</v>
      </c>
      <c r="D31" s="3">
        <f t="shared" si="6"/>
        <v>2.4450000000000003</v>
      </c>
      <c r="E31" s="3">
        <f t="shared" si="7"/>
        <v>2.559166666666667</v>
      </c>
      <c r="G31" s="3">
        <v>-2.2799999999999998</v>
      </c>
      <c r="H31" s="3">
        <v>4.58</v>
      </c>
      <c r="I31" s="3">
        <v>9.82</v>
      </c>
      <c r="J31" s="3">
        <v>23.07</v>
      </c>
      <c r="K31" s="3">
        <v>44.88</v>
      </c>
      <c r="L31" s="3">
        <f t="shared" si="8"/>
        <v>-3.5083333333333342</v>
      </c>
      <c r="M31" s="3">
        <f t="shared" si="8"/>
        <v>2.5950000000000002</v>
      </c>
      <c r="N31" s="3">
        <f t="shared" si="9"/>
        <v>12.470833333333331</v>
      </c>
      <c r="O31" s="3">
        <f t="shared" si="10"/>
        <v>29.665333333333336</v>
      </c>
      <c r="P31" s="3">
        <f t="shared" si="11"/>
        <v>53.88</v>
      </c>
    </row>
    <row r="32" spans="1:16" x14ac:dyDescent="0.2">
      <c r="A32" t="s">
        <v>4</v>
      </c>
      <c r="B32" s="3">
        <v>-0.67</v>
      </c>
      <c r="C32" s="3">
        <v>-0.73</v>
      </c>
      <c r="D32" s="3">
        <f t="shared" si="6"/>
        <v>2.4450000000000003</v>
      </c>
      <c r="E32" s="3">
        <f t="shared" si="7"/>
        <v>2.559166666666667</v>
      </c>
      <c r="G32" s="3">
        <v>-0.93</v>
      </c>
      <c r="H32" s="3">
        <v>1.85</v>
      </c>
      <c r="I32" s="3">
        <v>6.2</v>
      </c>
      <c r="J32" s="3">
        <v>23.17</v>
      </c>
      <c r="K32" s="3">
        <v>40.4</v>
      </c>
      <c r="L32" s="3">
        <f t="shared" si="8"/>
        <v>-3.5083333333333342</v>
      </c>
      <c r="M32" s="3">
        <f t="shared" si="8"/>
        <v>2.5950000000000002</v>
      </c>
      <c r="N32" s="3">
        <f t="shared" si="9"/>
        <v>12.470833333333331</v>
      </c>
      <c r="O32" s="3">
        <f t="shared" si="10"/>
        <v>29.665333333333336</v>
      </c>
      <c r="P32" s="3">
        <f t="shared" si="11"/>
        <v>53.88</v>
      </c>
    </row>
    <row r="33" spans="1:16" x14ac:dyDescent="0.2">
      <c r="A33" t="s">
        <v>5</v>
      </c>
      <c r="B33" s="3">
        <v>0.03</v>
      </c>
      <c r="C33" s="3">
        <v>-0.15</v>
      </c>
      <c r="D33" s="3">
        <f t="shared" si="6"/>
        <v>2.4450000000000003</v>
      </c>
      <c r="E33" s="3">
        <f t="shared" si="7"/>
        <v>2.559166666666667</v>
      </c>
      <c r="G33" s="3">
        <v>2.72</v>
      </c>
      <c r="H33" s="3">
        <v>4.12</v>
      </c>
      <c r="I33" s="3">
        <v>7.17</v>
      </c>
      <c r="J33" s="3">
        <v>26.33</v>
      </c>
      <c r="K33" s="3">
        <v>52.23</v>
      </c>
      <c r="L33" s="3">
        <f t="shared" si="8"/>
        <v>-3.5083333333333342</v>
      </c>
      <c r="M33" s="3">
        <f t="shared" si="8"/>
        <v>2.5950000000000002</v>
      </c>
      <c r="N33" s="3">
        <f t="shared" si="9"/>
        <v>12.470833333333331</v>
      </c>
      <c r="O33" s="3">
        <f t="shared" si="10"/>
        <v>29.665333333333336</v>
      </c>
      <c r="P33" s="3">
        <f t="shared" si="11"/>
        <v>53.88</v>
      </c>
    </row>
    <row r="34" spans="1:16" x14ac:dyDescent="0.2">
      <c r="A34" t="s">
        <v>6</v>
      </c>
      <c r="B34" s="3">
        <v>0.53</v>
      </c>
      <c r="C34" s="3">
        <v>0.53</v>
      </c>
      <c r="D34" s="3">
        <f t="shared" si="6"/>
        <v>2.4450000000000003</v>
      </c>
      <c r="E34" s="3">
        <f t="shared" si="7"/>
        <v>2.559166666666667</v>
      </c>
      <c r="G34" s="3">
        <v>0.63</v>
      </c>
      <c r="H34" s="3">
        <v>4.03</v>
      </c>
      <c r="I34" s="3">
        <v>10.81</v>
      </c>
      <c r="J34" s="3">
        <v>30.73</v>
      </c>
      <c r="K34" s="3">
        <v>55.5</v>
      </c>
      <c r="L34" s="3">
        <f t="shared" si="8"/>
        <v>-3.5083333333333342</v>
      </c>
      <c r="M34" s="3">
        <f t="shared" si="8"/>
        <v>2.5950000000000002</v>
      </c>
      <c r="N34" s="3">
        <f t="shared" si="9"/>
        <v>12.470833333333331</v>
      </c>
      <c r="O34" s="3">
        <f t="shared" si="10"/>
        <v>29.665333333333336</v>
      </c>
      <c r="P34" s="3">
        <f t="shared" si="11"/>
        <v>53.88</v>
      </c>
    </row>
    <row r="35" spans="1:16" x14ac:dyDescent="0.2">
      <c r="B35" s="4">
        <f>AVERAGE(B23:B34)</f>
        <v>1.9808333333333337</v>
      </c>
      <c r="C35" s="4">
        <f>AVERAGE(C23:C34)</f>
        <v>1.8925000000000003</v>
      </c>
      <c r="D35" s="4"/>
      <c r="E35" s="4"/>
      <c r="G35" s="4">
        <f>AVERAGE(G23:G34)</f>
        <v>-3.5083333333333342</v>
      </c>
      <c r="H35" s="4">
        <f>AVERAGE(H23:H34)</f>
        <v>2.5950000000000002</v>
      </c>
      <c r="I35" s="4">
        <f>AVERAGE(I23:I34)</f>
        <v>12.470833333333331</v>
      </c>
      <c r="J35" s="4">
        <f>AVERAGE(J23:J34)</f>
        <v>29.665333333333336</v>
      </c>
      <c r="K35" s="4">
        <f>AVERAGE(K23:K34)</f>
        <v>53.88</v>
      </c>
      <c r="L35" s="4"/>
    </row>
    <row r="36" spans="1:16" x14ac:dyDescent="0.2">
      <c r="H36" s="4"/>
      <c r="I36" s="4">
        <f>I35-$H$16</f>
        <v>11.594537037037036</v>
      </c>
      <c r="J36" s="4">
        <f>J35-$H$16</f>
        <v>28.789037037037041</v>
      </c>
      <c r="K36" s="4">
        <f>K35-$H$16</f>
        <v>53.003703703703707</v>
      </c>
      <c r="L36" s="4"/>
    </row>
    <row r="39" spans="1:16" x14ac:dyDescent="0.2">
      <c r="B39" s="3"/>
      <c r="C39" s="3"/>
      <c r="H39" s="3">
        <f>AVERAGE(2.83,-2.97,6.15,2.74,-0.36)</f>
        <v>1.6780000000000002</v>
      </c>
      <c r="I39" s="3">
        <f>AVERAGE(6.44,6.13,6.25,6.35,2.06)</f>
        <v>5.4459999999999997</v>
      </c>
      <c r="J39" s="3">
        <f>AVERAGE(14.29,21.53,15.45,17.85,10.16)</f>
        <v>15.856</v>
      </c>
      <c r="K39" s="3">
        <f>AVERAGE(16.51,32.4,28.16,27.11,15.04)</f>
        <v>23.844000000000001</v>
      </c>
      <c r="L39" s="3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N32"/>
  <sheetViews>
    <sheetView zoomScale="132" zoomScaleNormal="132" workbookViewId="0">
      <selection sqref="A1:O35"/>
    </sheetView>
  </sheetViews>
  <sheetFormatPr defaultRowHeight="12.75" x14ac:dyDescent="0.2"/>
  <sheetData>
    <row r="2" spans="2:14" x14ac:dyDescent="0.2">
      <c r="B2" t="s">
        <v>24</v>
      </c>
      <c r="C2" s="9">
        <v>115</v>
      </c>
      <c r="D2" t="s">
        <v>26</v>
      </c>
      <c r="E2" s="18">
        <f>C2*(C3/100)</f>
        <v>1552.5</v>
      </c>
    </row>
    <row r="3" spans="2:14" x14ac:dyDescent="0.2">
      <c r="B3" t="s">
        <v>25</v>
      </c>
      <c r="C3" s="6">
        <v>1350</v>
      </c>
    </row>
    <row r="4" spans="2:14" x14ac:dyDescent="0.2">
      <c r="K4" s="9">
        <v>0</v>
      </c>
      <c r="M4" s="12">
        <v>0</v>
      </c>
      <c r="N4" s="12">
        <v>-2.5</v>
      </c>
    </row>
    <row r="5" spans="2:14" x14ac:dyDescent="0.2">
      <c r="B5" t="s">
        <v>27</v>
      </c>
      <c r="C5" t="s">
        <v>28</v>
      </c>
      <c r="D5" t="s">
        <v>29</v>
      </c>
      <c r="E5" t="s">
        <v>30</v>
      </c>
      <c r="F5" t="s">
        <v>34</v>
      </c>
      <c r="G5" t="s">
        <v>31</v>
      </c>
      <c r="H5" t="s">
        <v>32</v>
      </c>
      <c r="I5" t="s">
        <v>24</v>
      </c>
      <c r="J5" t="s">
        <v>33</v>
      </c>
    </row>
    <row r="6" spans="2:14" x14ac:dyDescent="0.2">
      <c r="B6">
        <f>$C$3</f>
        <v>1350</v>
      </c>
      <c r="C6">
        <v>850</v>
      </c>
      <c r="D6">
        <f>B6-C6</f>
        <v>500</v>
      </c>
      <c r="E6" s="6">
        <v>90</v>
      </c>
      <c r="G6">
        <f>D6*(E6/100)</f>
        <v>450</v>
      </c>
      <c r="H6">
        <f>$E$2-G6</f>
        <v>1102.5</v>
      </c>
      <c r="I6" s="3">
        <f>H6/(C6/100)</f>
        <v>129.70588235294119</v>
      </c>
      <c r="J6" s="8">
        <f>I6-$I$7</f>
        <v>-9.2941176470588118</v>
      </c>
      <c r="K6" s="15">
        <f>I6-$I$7+K$4</f>
        <v>-9.2941176470588118</v>
      </c>
      <c r="L6" t="s">
        <v>57</v>
      </c>
    </row>
    <row r="7" spans="2:14" x14ac:dyDescent="0.2">
      <c r="B7">
        <f>$C$3</f>
        <v>1350</v>
      </c>
      <c r="C7">
        <v>750</v>
      </c>
      <c r="D7">
        <f>B7-C7</f>
        <v>600</v>
      </c>
      <c r="E7" s="7">
        <f>E6-F7</f>
        <v>85</v>
      </c>
      <c r="F7" s="6">
        <v>5</v>
      </c>
      <c r="G7">
        <f>D7*(E7/100)</f>
        <v>510</v>
      </c>
      <c r="H7">
        <f>$E$2-G7</f>
        <v>1042.5</v>
      </c>
      <c r="I7" s="3">
        <f>H7/(C7/100)</f>
        <v>139</v>
      </c>
      <c r="J7" s="16">
        <f>I7-$I$7</f>
        <v>0</v>
      </c>
      <c r="K7" s="15">
        <f>I7-$I$7+K$4</f>
        <v>0</v>
      </c>
      <c r="L7" t="s">
        <v>56</v>
      </c>
    </row>
    <row r="8" spans="2:14" x14ac:dyDescent="0.2">
      <c r="B8">
        <f>$C$3</f>
        <v>1350</v>
      </c>
      <c r="C8">
        <v>650</v>
      </c>
      <c r="D8">
        <f>B8-C8</f>
        <v>700</v>
      </c>
      <c r="E8" s="7">
        <f>E7-F8</f>
        <v>81</v>
      </c>
      <c r="F8" s="6">
        <v>4</v>
      </c>
      <c r="G8">
        <f>D8*(E8/100)</f>
        <v>567</v>
      </c>
      <c r="H8">
        <f>$E$2-G8</f>
        <v>985.5</v>
      </c>
      <c r="I8" s="3">
        <f>H8/(C8/100)</f>
        <v>151.61538461538461</v>
      </c>
      <c r="J8" s="8">
        <f>I8-$I$7</f>
        <v>12.615384615384613</v>
      </c>
      <c r="K8" s="15">
        <f>I8-$I$7+K$4</f>
        <v>12.615384615384613</v>
      </c>
      <c r="L8" t="s">
        <v>57</v>
      </c>
    </row>
    <row r="9" spans="2:14" x14ac:dyDescent="0.2">
      <c r="B9">
        <f>$C$3</f>
        <v>1350</v>
      </c>
      <c r="C9">
        <v>550</v>
      </c>
      <c r="D9">
        <f>B9-C9</f>
        <v>800</v>
      </c>
      <c r="E9" s="7">
        <f>E8-F9</f>
        <v>78</v>
      </c>
      <c r="F9" s="6">
        <v>3</v>
      </c>
      <c r="G9">
        <f>D9*(E9/100)</f>
        <v>624</v>
      </c>
      <c r="H9">
        <f>$E$2-G9</f>
        <v>928.5</v>
      </c>
      <c r="I9" s="3">
        <f>H9/(C9/100)</f>
        <v>168.81818181818181</v>
      </c>
      <c r="J9" s="8">
        <f>I9-$I$7</f>
        <v>29.818181818181813</v>
      </c>
      <c r="K9" s="15">
        <f>I9-$I$7+K$4</f>
        <v>29.818181818181813</v>
      </c>
      <c r="L9" t="s">
        <v>57</v>
      </c>
    </row>
    <row r="10" spans="2:14" x14ac:dyDescent="0.2">
      <c r="B10">
        <f>$C$3</f>
        <v>1350</v>
      </c>
      <c r="C10">
        <v>450</v>
      </c>
      <c r="D10">
        <f>B10-C10</f>
        <v>900</v>
      </c>
      <c r="E10" s="7">
        <f>E9-F10</f>
        <v>76</v>
      </c>
      <c r="F10" s="6">
        <v>2</v>
      </c>
      <c r="G10">
        <f>D10*(E10/100)</f>
        <v>684</v>
      </c>
      <c r="H10">
        <f>$E$2-G10</f>
        <v>868.5</v>
      </c>
      <c r="I10" s="3">
        <f>H10/(C10/100)</f>
        <v>193</v>
      </c>
      <c r="J10" s="8">
        <f>I10-$I$7</f>
        <v>54</v>
      </c>
      <c r="K10" s="15">
        <f>I10-$I$7+K$4</f>
        <v>54</v>
      </c>
      <c r="L10" t="s">
        <v>57</v>
      </c>
    </row>
    <row r="12" spans="2:14" x14ac:dyDescent="0.2">
      <c r="C12" s="9">
        <v>-15</v>
      </c>
    </row>
    <row r="13" spans="2:14" x14ac:dyDescent="0.2">
      <c r="B13" t="s">
        <v>24</v>
      </c>
      <c r="C13" s="12">
        <f>C2+C12</f>
        <v>100</v>
      </c>
      <c r="D13" t="s">
        <v>26</v>
      </c>
      <c r="E13" s="14">
        <f>C13*(C14/100)</f>
        <v>1350</v>
      </c>
    </row>
    <row r="14" spans="2:14" x14ac:dyDescent="0.2">
      <c r="B14" t="s">
        <v>25</v>
      </c>
      <c r="C14" s="7">
        <f>C3</f>
        <v>1350</v>
      </c>
    </row>
    <row r="16" spans="2:14" x14ac:dyDescent="0.2">
      <c r="B16" t="s">
        <v>27</v>
      </c>
      <c r="C16" t="s">
        <v>28</v>
      </c>
      <c r="D16" t="s">
        <v>29</v>
      </c>
      <c r="E16" t="s">
        <v>30</v>
      </c>
      <c r="F16" t="s">
        <v>34</v>
      </c>
      <c r="G16" t="s">
        <v>31</v>
      </c>
      <c r="H16" t="s">
        <v>32</v>
      </c>
      <c r="I16" t="s">
        <v>24</v>
      </c>
      <c r="J16" t="s">
        <v>33</v>
      </c>
    </row>
    <row r="17" spans="2:12" x14ac:dyDescent="0.2">
      <c r="B17">
        <f>$C$14</f>
        <v>1350</v>
      </c>
      <c r="C17">
        <v>850</v>
      </c>
      <c r="D17">
        <f>B17-C17</f>
        <v>500</v>
      </c>
      <c r="E17" s="7">
        <f>E6</f>
        <v>90</v>
      </c>
      <c r="G17">
        <f>D17*(E17/100)</f>
        <v>450</v>
      </c>
      <c r="H17">
        <f>$E$13-G17</f>
        <v>900</v>
      </c>
      <c r="I17" s="3">
        <f>H17/(C17/100)</f>
        <v>105.88235294117646</v>
      </c>
      <c r="J17" s="8">
        <f>I17-$I$18</f>
        <v>-6.1176470588235361</v>
      </c>
      <c r="K17" s="15">
        <f>I17-$I$18+K$4</f>
        <v>-6.1176470588235361</v>
      </c>
      <c r="L17" t="s">
        <v>57</v>
      </c>
    </row>
    <row r="18" spans="2:12" x14ac:dyDescent="0.2">
      <c r="B18">
        <f>$C$14</f>
        <v>1350</v>
      </c>
      <c r="C18">
        <v>750</v>
      </c>
      <c r="D18">
        <f>B18-C18</f>
        <v>600</v>
      </c>
      <c r="E18" s="7">
        <f>E7</f>
        <v>85</v>
      </c>
      <c r="F18">
        <f>E17-E18</f>
        <v>5</v>
      </c>
      <c r="G18">
        <f>D18*(E18/100)</f>
        <v>510</v>
      </c>
      <c r="H18">
        <f>$E$13-G18</f>
        <v>840</v>
      </c>
      <c r="I18" s="3">
        <f>H18/(C18/100)</f>
        <v>112</v>
      </c>
      <c r="J18" s="16">
        <f>I18-$I$18</f>
        <v>0</v>
      </c>
      <c r="K18" s="15">
        <f>I18-$I$18+K$4</f>
        <v>0</v>
      </c>
      <c r="L18" t="s">
        <v>56</v>
      </c>
    </row>
    <row r="19" spans="2:12" x14ac:dyDescent="0.2">
      <c r="B19">
        <f>$C$14</f>
        <v>1350</v>
      </c>
      <c r="C19">
        <v>650</v>
      </c>
      <c r="D19">
        <f>B19-C19</f>
        <v>700</v>
      </c>
      <c r="E19" s="7">
        <f>E8</f>
        <v>81</v>
      </c>
      <c r="F19">
        <f>E18-E19</f>
        <v>4</v>
      </c>
      <c r="G19">
        <f>D19*(E19/100)</f>
        <v>567</v>
      </c>
      <c r="H19">
        <f>$E$13-G19</f>
        <v>783</v>
      </c>
      <c r="I19" s="3">
        <f>H19/(C19/100)</f>
        <v>120.46153846153847</v>
      </c>
      <c r="J19" s="8">
        <f>I19-$I$18</f>
        <v>8.461538461538467</v>
      </c>
      <c r="K19" s="15">
        <f>I19-$I$18+K$4</f>
        <v>8.461538461538467</v>
      </c>
      <c r="L19" t="s">
        <v>57</v>
      </c>
    </row>
    <row r="20" spans="2:12" x14ac:dyDescent="0.2">
      <c r="B20">
        <f>$C$14</f>
        <v>1350</v>
      </c>
      <c r="C20">
        <v>550</v>
      </c>
      <c r="D20">
        <f>B20-C20</f>
        <v>800</v>
      </c>
      <c r="E20" s="7">
        <f>E9</f>
        <v>78</v>
      </c>
      <c r="F20">
        <f>E19-E20</f>
        <v>3</v>
      </c>
      <c r="G20">
        <f>D20*(E20/100)</f>
        <v>624</v>
      </c>
      <c r="H20">
        <f>$E$13-G20</f>
        <v>726</v>
      </c>
      <c r="I20" s="3">
        <f>H20/(C20/100)</f>
        <v>132</v>
      </c>
      <c r="J20" s="8">
        <f>I20-$I$18</f>
        <v>20</v>
      </c>
      <c r="K20" s="15">
        <f>I20-$I$18+K$4</f>
        <v>20</v>
      </c>
      <c r="L20" t="s">
        <v>57</v>
      </c>
    </row>
    <row r="21" spans="2:12" x14ac:dyDescent="0.2">
      <c r="B21">
        <f>$C$14</f>
        <v>1350</v>
      </c>
      <c r="C21">
        <v>450</v>
      </c>
      <c r="D21">
        <f>B21-C21</f>
        <v>900</v>
      </c>
      <c r="E21" s="7">
        <f>E10</f>
        <v>76</v>
      </c>
      <c r="F21">
        <f>E20-E21</f>
        <v>2</v>
      </c>
      <c r="G21">
        <f>D21*(E21/100)</f>
        <v>684</v>
      </c>
      <c r="H21">
        <f>$E$13-G21</f>
        <v>666</v>
      </c>
      <c r="I21" s="3">
        <f>H21/(C21/100)</f>
        <v>148</v>
      </c>
      <c r="J21" s="8">
        <f>I21-$I$18</f>
        <v>36</v>
      </c>
      <c r="K21" s="15">
        <f>I21-$I$18+K$4</f>
        <v>36</v>
      </c>
      <c r="L21" t="s">
        <v>57</v>
      </c>
    </row>
    <row r="24" spans="2:12" x14ac:dyDescent="0.2">
      <c r="B24" t="s">
        <v>24</v>
      </c>
      <c r="C24" s="12">
        <f>C2</f>
        <v>115</v>
      </c>
      <c r="D24" t="s">
        <v>26</v>
      </c>
      <c r="E24" s="14">
        <f>C24*(C25/100)</f>
        <v>1552.5</v>
      </c>
    </row>
    <row r="25" spans="2:12" x14ac:dyDescent="0.2">
      <c r="B25" t="s">
        <v>25</v>
      </c>
      <c r="C25" s="7">
        <f>C3</f>
        <v>1350</v>
      </c>
    </row>
    <row r="26" spans="2:12" x14ac:dyDescent="0.2">
      <c r="E26" s="6">
        <v>1.1000000000000001</v>
      </c>
    </row>
    <row r="27" spans="2:12" x14ac:dyDescent="0.2">
      <c r="B27" t="s">
        <v>27</v>
      </c>
      <c r="C27" t="s">
        <v>28</v>
      </c>
      <c r="D27" t="s">
        <v>29</v>
      </c>
      <c r="E27" t="s">
        <v>30</v>
      </c>
      <c r="F27" t="s">
        <v>34</v>
      </c>
      <c r="G27" t="s">
        <v>31</v>
      </c>
      <c r="H27" t="s">
        <v>32</v>
      </c>
      <c r="I27" t="s">
        <v>24</v>
      </c>
      <c r="J27" t="s">
        <v>33</v>
      </c>
    </row>
    <row r="28" spans="2:12" x14ac:dyDescent="0.2">
      <c r="B28">
        <f>$C$25</f>
        <v>1350</v>
      </c>
      <c r="C28">
        <v>850</v>
      </c>
      <c r="D28">
        <f>B28-C28</f>
        <v>500</v>
      </c>
      <c r="E28" s="7">
        <f>E6*$E$26</f>
        <v>99.000000000000014</v>
      </c>
      <c r="G28">
        <f>D28*(E28/100)</f>
        <v>495.00000000000006</v>
      </c>
      <c r="H28">
        <f>$E$24-G28</f>
        <v>1057.5</v>
      </c>
      <c r="I28" s="3">
        <f>H28/(C28/100)</f>
        <v>124.41176470588235</v>
      </c>
      <c r="J28" s="8">
        <f>I28-$I$29</f>
        <v>-7.7882352941176407</v>
      </c>
      <c r="K28" s="15">
        <f>I28-$I$29+K$4</f>
        <v>-7.7882352941176407</v>
      </c>
      <c r="L28" t="s">
        <v>57</v>
      </c>
    </row>
    <row r="29" spans="2:12" x14ac:dyDescent="0.2">
      <c r="B29">
        <f>$C$25</f>
        <v>1350</v>
      </c>
      <c r="C29">
        <v>750</v>
      </c>
      <c r="D29">
        <f>B29-C29</f>
        <v>600</v>
      </c>
      <c r="E29" s="7">
        <f>E7*$E$26</f>
        <v>93.500000000000014</v>
      </c>
      <c r="F29">
        <f>E28-E29</f>
        <v>5.5</v>
      </c>
      <c r="G29">
        <f>D29*(E29/100)</f>
        <v>561.00000000000011</v>
      </c>
      <c r="H29">
        <f>$E$24-G29</f>
        <v>991.49999999999989</v>
      </c>
      <c r="I29" s="3">
        <f>H29/(C29/100)</f>
        <v>132.19999999999999</v>
      </c>
      <c r="J29" s="16">
        <f>I29-$I$29</f>
        <v>0</v>
      </c>
      <c r="K29" s="15">
        <f>I29-$I$29+K$4</f>
        <v>0</v>
      </c>
      <c r="L29" t="s">
        <v>56</v>
      </c>
    </row>
    <row r="30" spans="2:12" x14ac:dyDescent="0.2">
      <c r="B30">
        <f>$C$25</f>
        <v>1350</v>
      </c>
      <c r="C30">
        <v>650</v>
      </c>
      <c r="D30">
        <f>B30-C30</f>
        <v>700</v>
      </c>
      <c r="E30" s="7">
        <f>E8*$E$26</f>
        <v>89.100000000000009</v>
      </c>
      <c r="F30">
        <f>E29-E30</f>
        <v>4.4000000000000057</v>
      </c>
      <c r="G30">
        <f>D30*(E30/100)</f>
        <v>623.70000000000005</v>
      </c>
      <c r="H30">
        <f>$E$24-G30</f>
        <v>928.8</v>
      </c>
      <c r="I30" s="3">
        <f>H30/(C30/100)</f>
        <v>142.8923076923077</v>
      </c>
      <c r="J30" s="8">
        <f>I30-$I$29</f>
        <v>10.692307692307708</v>
      </c>
      <c r="K30" s="15">
        <f>I30-$I$29+K$4</f>
        <v>10.692307692307708</v>
      </c>
      <c r="L30" t="s">
        <v>57</v>
      </c>
    </row>
    <row r="31" spans="2:12" x14ac:dyDescent="0.2">
      <c r="B31">
        <f>$C$25</f>
        <v>1350</v>
      </c>
      <c r="C31">
        <v>550</v>
      </c>
      <c r="D31">
        <f>B31-C31</f>
        <v>800</v>
      </c>
      <c r="E31" s="7">
        <f>E9*$E$26</f>
        <v>85.800000000000011</v>
      </c>
      <c r="F31">
        <f>E30-E31</f>
        <v>3.2999999999999972</v>
      </c>
      <c r="G31">
        <f>D31*(E31/100)</f>
        <v>686.40000000000009</v>
      </c>
      <c r="H31">
        <f>$E$24-G31</f>
        <v>866.09999999999991</v>
      </c>
      <c r="I31" s="3">
        <f>H31/(C31/100)</f>
        <v>157.47272727272727</v>
      </c>
      <c r="J31" s="8">
        <f>I31-$I$29</f>
        <v>25.27272727272728</v>
      </c>
      <c r="K31" s="15">
        <f>I31-$I$29+K$4</f>
        <v>25.27272727272728</v>
      </c>
      <c r="L31" t="s">
        <v>57</v>
      </c>
    </row>
    <row r="32" spans="2:12" x14ac:dyDescent="0.2">
      <c r="B32">
        <f>$C$25</f>
        <v>1350</v>
      </c>
      <c r="C32">
        <v>450</v>
      </c>
      <c r="D32">
        <f>B32-C32</f>
        <v>900</v>
      </c>
      <c r="E32" s="7">
        <f>E10*$E$26</f>
        <v>83.600000000000009</v>
      </c>
      <c r="F32">
        <f>E31-E32</f>
        <v>2.2000000000000028</v>
      </c>
      <c r="G32">
        <f>D32*(E32/100)</f>
        <v>752.40000000000009</v>
      </c>
      <c r="H32">
        <f>$E$24-G32</f>
        <v>800.09999999999991</v>
      </c>
      <c r="I32" s="3">
        <f>H32/(C32/100)</f>
        <v>177.79999999999998</v>
      </c>
      <c r="J32" s="8">
        <f>I32-$I$29</f>
        <v>45.599999999999994</v>
      </c>
      <c r="K32" s="15">
        <f>I32-$I$29+K$4</f>
        <v>45.599999999999994</v>
      </c>
      <c r="L32" t="s">
        <v>57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K24"/>
  <sheetViews>
    <sheetView zoomScale="167" zoomScaleNormal="167" workbookViewId="0">
      <selection activeCell="H3" sqref="H3"/>
    </sheetView>
  </sheetViews>
  <sheetFormatPr defaultRowHeight="12.75" x14ac:dyDescent="0.2"/>
  <cols>
    <col min="1" max="1" width="8.7109375" customWidth="1"/>
    <col min="2" max="2" width="20.7109375" customWidth="1"/>
    <col min="3" max="4" width="9.28515625" bestFit="1" customWidth="1"/>
    <col min="5" max="5" width="9.5703125" bestFit="1" customWidth="1"/>
    <col min="7" max="8" width="9.28515625" bestFit="1" customWidth="1"/>
    <col min="10" max="10" width="9.28515625" bestFit="1" customWidth="1"/>
  </cols>
  <sheetData>
    <row r="2" spans="1:11" x14ac:dyDescent="0.2">
      <c r="B2" t="s">
        <v>46</v>
      </c>
      <c r="C2" s="1" t="s">
        <v>24</v>
      </c>
      <c r="D2" s="1" t="s">
        <v>33</v>
      </c>
      <c r="E2" s="1" t="s">
        <v>48</v>
      </c>
      <c r="G2" s="1" t="s">
        <v>33</v>
      </c>
      <c r="H2" s="1" t="s">
        <v>55</v>
      </c>
    </row>
    <row r="3" spans="1:11" x14ac:dyDescent="0.2">
      <c r="B3" t="s">
        <v>49</v>
      </c>
      <c r="C3" s="9">
        <v>153.30000000000001</v>
      </c>
      <c r="D3" s="12">
        <f>G3+H3</f>
        <v>0.65</v>
      </c>
      <c r="E3" s="10">
        <f>C3+D3</f>
        <v>153.95000000000002</v>
      </c>
      <c r="G3" s="9">
        <v>0.65</v>
      </c>
      <c r="H3" s="13"/>
      <c r="I3" t="s">
        <v>53</v>
      </c>
      <c r="J3" s="13">
        <v>4</v>
      </c>
      <c r="K3" s="13">
        <v>-4</v>
      </c>
    </row>
    <row r="4" spans="1:11" x14ac:dyDescent="0.2">
      <c r="B4" t="s">
        <v>47</v>
      </c>
      <c r="C4" s="9">
        <v>158.05000000000001</v>
      </c>
      <c r="D4" s="12">
        <f>G4+H4</f>
        <v>26.33</v>
      </c>
      <c r="E4" s="10">
        <f>C4+D4</f>
        <v>184.38</v>
      </c>
      <c r="G4" s="9">
        <v>26.33</v>
      </c>
      <c r="H4" s="13"/>
      <c r="I4" t="s">
        <v>54</v>
      </c>
      <c r="J4" s="13">
        <v>-10</v>
      </c>
      <c r="K4" s="13">
        <v>10</v>
      </c>
    </row>
    <row r="7" spans="1:11" x14ac:dyDescent="0.2">
      <c r="C7" s="1" t="s">
        <v>24</v>
      </c>
      <c r="D7" s="1" t="s">
        <v>44</v>
      </c>
      <c r="E7" s="1" t="s">
        <v>45</v>
      </c>
    </row>
    <row r="8" spans="1:11" x14ac:dyDescent="0.2">
      <c r="A8" t="s">
        <v>36</v>
      </c>
      <c r="C8" s="10">
        <f>E3</f>
        <v>153.95000000000002</v>
      </c>
      <c r="D8" s="11">
        <v>7.75</v>
      </c>
      <c r="E8" s="10">
        <f>C8*D8</f>
        <v>1193.1125000000002</v>
      </c>
    </row>
    <row r="10" spans="1:11" x14ac:dyDescent="0.2">
      <c r="A10" t="s">
        <v>37</v>
      </c>
    </row>
    <row r="11" spans="1:11" x14ac:dyDescent="0.2">
      <c r="B11" s="21" t="s">
        <v>61</v>
      </c>
      <c r="E11" s="10">
        <f>G11*(D8-D20)*100</f>
        <v>78.75</v>
      </c>
      <c r="G11" s="9">
        <v>0.35</v>
      </c>
      <c r="H11" s="19">
        <v>0.25</v>
      </c>
      <c r="I11" s="19">
        <v>0.6</v>
      </c>
    </row>
    <row r="12" spans="1:11" x14ac:dyDescent="0.2">
      <c r="B12" t="s">
        <v>38</v>
      </c>
      <c r="E12" s="9">
        <v>20</v>
      </c>
    </row>
    <row r="13" spans="1:11" x14ac:dyDescent="0.2">
      <c r="B13" t="s">
        <v>39</v>
      </c>
      <c r="E13" s="9">
        <v>12.5</v>
      </c>
    </row>
    <row r="14" spans="1:11" x14ac:dyDescent="0.2">
      <c r="B14" t="s">
        <v>40</v>
      </c>
      <c r="E14" s="9">
        <v>10</v>
      </c>
    </row>
    <row r="15" spans="1:11" x14ac:dyDescent="0.2">
      <c r="B15" t="s">
        <v>41</v>
      </c>
      <c r="E15" s="9">
        <v>34</v>
      </c>
      <c r="G15" s="10">
        <f>(0.1/12)*4*(E4*D20)</f>
        <v>33.802999999999997</v>
      </c>
    </row>
    <row r="16" spans="1:11" x14ac:dyDescent="0.2">
      <c r="B16" t="s">
        <v>42</v>
      </c>
      <c r="E16" s="10">
        <f>SUM(E11:E15)</f>
        <v>155.25</v>
      </c>
    </row>
    <row r="18" spans="1:5" x14ac:dyDescent="0.2">
      <c r="A18" t="s">
        <v>32</v>
      </c>
      <c r="E18" s="10">
        <f>E8-E16</f>
        <v>1037.8625000000002</v>
      </c>
    </row>
    <row r="20" spans="1:5" x14ac:dyDescent="0.2">
      <c r="A20" t="s">
        <v>43</v>
      </c>
      <c r="C20" s="10">
        <f>E18/D20</f>
        <v>188.70227272727277</v>
      </c>
      <c r="D20" s="11">
        <v>5.5</v>
      </c>
    </row>
    <row r="23" spans="1:5" x14ac:dyDescent="0.2">
      <c r="C23" s="1" t="s">
        <v>51</v>
      </c>
      <c r="E23" s="1" t="s">
        <v>52</v>
      </c>
    </row>
    <row r="24" spans="1:5" x14ac:dyDescent="0.2">
      <c r="A24" t="s">
        <v>50</v>
      </c>
      <c r="C24" s="10">
        <f>C20-E4</f>
        <v>4.3222727272727752</v>
      </c>
      <c r="E24" s="10">
        <f>C24*D20</f>
        <v>23.772500000000264</v>
      </c>
    </row>
  </sheetData>
  <phoneticPr fontId="0" type="noConversion"/>
  <pageMargins left="0.75" right="0.75" top="1" bottom="1" header="0.5" footer="0.5"/>
  <pageSetup orientation="landscape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2729B04E-E81A-406B-AB83-BD51FEA1689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</vt:lpstr>
      <vt:lpstr>Feeder Weights</vt:lpstr>
      <vt:lpstr>Feeder Budget</vt:lpstr>
      <vt:lpstr>Fed CO</vt:lpstr>
      <vt:lpstr>Fed CO-KS</vt:lpstr>
      <vt:lpstr>Feeder CO</vt:lpstr>
      <vt:lpstr>Feeder KS</vt:lpstr>
      <vt:lpstr>Feeder CO-KS</vt:lpstr>
      <vt:lpstr>'Feeder Weights'!Print_Area</vt:lpstr>
    </vt:vector>
  </TitlesOfParts>
  <Company>DARE Colorado State Univ.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R. Koontz</dc:creator>
  <cp:lastModifiedBy>Koontz,Stephen</cp:lastModifiedBy>
  <cp:lastPrinted>2016-10-10T14:43:07Z</cp:lastPrinted>
  <dcterms:created xsi:type="dcterms:W3CDTF">2001-09-17T21:31:20Z</dcterms:created>
  <dcterms:modified xsi:type="dcterms:W3CDTF">2018-10-03T15:23:28Z</dcterms:modified>
</cp:coreProperties>
</file>